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5480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71" i="1" l="1"/>
  <c r="F175" i="1"/>
  <c r="F173" i="1"/>
  <c r="F174" i="1"/>
  <c r="F141" i="1"/>
  <c r="F140" i="1"/>
  <c r="F91" i="1"/>
  <c r="F90" i="1"/>
  <c r="F37" i="1"/>
  <c r="F163" i="1"/>
  <c r="F155" i="1"/>
  <c r="F154" i="1"/>
  <c r="F126" i="1"/>
  <c r="F130" i="1"/>
  <c r="F129" i="1"/>
  <c r="F128" i="1"/>
  <c r="F127" i="1"/>
  <c r="F118" i="1"/>
  <c r="F117" i="1"/>
  <c r="F74" i="1"/>
  <c r="F73" i="1"/>
  <c r="F114" i="1"/>
  <c r="M111" i="1"/>
  <c r="F106" i="1"/>
  <c r="F96" i="1"/>
  <c r="F102" i="1" s="1"/>
  <c r="N86" i="1"/>
  <c r="N85" i="1"/>
  <c r="P50" i="1"/>
  <c r="F50" i="1"/>
  <c r="F51" i="1"/>
  <c r="F171" i="1"/>
  <c r="F183" i="1"/>
  <c r="F115" i="1"/>
  <c r="F48" i="1"/>
  <c r="F138" i="1"/>
  <c r="F93" i="1"/>
  <c r="F152" i="1" l="1"/>
  <c r="F61" i="1"/>
  <c r="F131" i="1"/>
  <c r="F80" i="1"/>
  <c r="F161" i="1"/>
  <c r="F184" i="1" l="1"/>
</calcChain>
</file>

<file path=xl/sharedStrings.xml><?xml version="1.0" encoding="utf-8"?>
<sst xmlns="http://schemas.openxmlformats.org/spreadsheetml/2006/main" count="1185" uniqueCount="364">
  <si>
    <t>MUNICIPAL GOVERNMENT OF GUINAYANGAN</t>
  </si>
  <si>
    <t>Guinayangan, Quezon</t>
  </si>
  <si>
    <t>No./Code</t>
  </si>
  <si>
    <t>PROJECT TITLE</t>
  </si>
  <si>
    <t>PMO/End User</t>
  </si>
  <si>
    <t xml:space="preserve">Mode of </t>
  </si>
  <si>
    <t>Procurement</t>
  </si>
  <si>
    <t xml:space="preserve">Source </t>
  </si>
  <si>
    <t>of Fund</t>
  </si>
  <si>
    <t>ABC</t>
  </si>
  <si>
    <t>Start of</t>
  </si>
  <si>
    <t>Bidding Activities</t>
  </si>
  <si>
    <t>Delivery Date</t>
  </si>
  <si>
    <t>MO-01</t>
  </si>
  <si>
    <t>Mayor's Office</t>
  </si>
  <si>
    <t>Office Supplies</t>
  </si>
  <si>
    <t>PS</t>
  </si>
  <si>
    <t>GF</t>
  </si>
  <si>
    <t>N/A</t>
  </si>
  <si>
    <t>Quarterly</t>
  </si>
  <si>
    <t>REMARKS</t>
  </si>
  <si>
    <t>(brief description of the Program/Project)</t>
  </si>
  <si>
    <t>SM</t>
  </si>
  <si>
    <t>As Needed</t>
  </si>
  <si>
    <t>As  Needed</t>
  </si>
  <si>
    <t>Office/Other Supplies</t>
  </si>
  <si>
    <t>Various Office/Other Supplies/equipment not available @PS</t>
  </si>
  <si>
    <t>PB</t>
  </si>
  <si>
    <t>Various Office Supplies/equipment available @PS</t>
  </si>
  <si>
    <t>Fuel, Oil, &amp; Lubricants</t>
  </si>
  <si>
    <t>Gasoline supply, oil and other related services</t>
  </si>
  <si>
    <t>Water Expenses</t>
  </si>
  <si>
    <t>DC</t>
  </si>
  <si>
    <t>Daily</t>
  </si>
  <si>
    <t>Water Supply</t>
  </si>
  <si>
    <t>Light</t>
  </si>
  <si>
    <t>Electric Supply</t>
  </si>
  <si>
    <t>Landlines</t>
  </si>
  <si>
    <t>Santelcor Landlines</t>
  </si>
  <si>
    <t>Mobile Phones</t>
  </si>
  <si>
    <t>Smart/Globe Cellular Phones</t>
  </si>
  <si>
    <t>Internet</t>
  </si>
  <si>
    <t>Smart Bro</t>
  </si>
  <si>
    <t>Subscription of Newspaper</t>
  </si>
  <si>
    <t>Subscription of Daily Newspaper</t>
  </si>
  <si>
    <t>Janitorial Supplies</t>
  </si>
  <si>
    <t>Janitorial Cleaning supplies</t>
  </si>
  <si>
    <t>Food for meetings/conference</t>
  </si>
  <si>
    <t>Food for various meetings/conference/budget hearing/</t>
  </si>
  <si>
    <t>As needed</t>
  </si>
  <si>
    <t>Repair &amp; maintenance of office equipment</t>
  </si>
  <si>
    <t>Motor Vehicles maintenance</t>
  </si>
  <si>
    <t>Repair &amp; maintenance of motor vehicle</t>
  </si>
  <si>
    <t>Office Building Maintenance</t>
  </si>
  <si>
    <t>Maintenance of Public Buildings</t>
  </si>
  <si>
    <t>Office Equipments</t>
  </si>
  <si>
    <t>Purchase of Office Equipment needed</t>
  </si>
  <si>
    <t>Office/Other  Supplies</t>
  </si>
  <si>
    <t>SB Sec</t>
  </si>
  <si>
    <t>Postal</t>
  </si>
  <si>
    <t>Motor Vehicle Maintenance</t>
  </si>
  <si>
    <t>MPDC/BAC</t>
  </si>
  <si>
    <t xml:space="preserve">Water </t>
  </si>
  <si>
    <t>Accounting</t>
  </si>
  <si>
    <t>Office Equipment</t>
  </si>
  <si>
    <t>Assessor</t>
  </si>
  <si>
    <t>Office Equipments Maintenance</t>
  </si>
  <si>
    <t>Agri</t>
  </si>
  <si>
    <t xml:space="preserve">Office Equipments </t>
  </si>
  <si>
    <t>Faith Garden Maintenance</t>
  </si>
  <si>
    <t>Fishery Development</t>
  </si>
  <si>
    <t>MEO</t>
  </si>
  <si>
    <t>Office Equipment Maintenance</t>
  </si>
  <si>
    <t xml:space="preserve">Office Equipment </t>
  </si>
  <si>
    <t>MHO</t>
  </si>
  <si>
    <t>MSWDO</t>
  </si>
  <si>
    <t>HRMO</t>
  </si>
  <si>
    <t>SB</t>
  </si>
  <si>
    <t>Motor Maintenance</t>
  </si>
  <si>
    <t>Newspaper subscription</t>
  </si>
  <si>
    <t>MCR</t>
  </si>
  <si>
    <t>Equipment repair &amp; maint</t>
  </si>
  <si>
    <t>MBO</t>
  </si>
  <si>
    <t>Maintenance of Motor Vehicle</t>
  </si>
  <si>
    <t>Maintenance of Aircon, Computer, and etc.</t>
  </si>
  <si>
    <t xml:space="preserve">ANNUAL PROCUREMENT PLAN </t>
  </si>
  <si>
    <t>Postage for mail</t>
  </si>
  <si>
    <t>Online Updates daily</t>
  </si>
  <si>
    <t>Updating of profile/BAC for posting of ITB/Awards &amp;etc.</t>
  </si>
  <si>
    <t>Purchasing of Computers</t>
  </si>
  <si>
    <t>Procurement of Printer/Fax</t>
  </si>
  <si>
    <t>MTO</t>
  </si>
  <si>
    <t>Procurement of Office Equipment</t>
  </si>
  <si>
    <t>Maintenance of Faith Garden</t>
  </si>
  <si>
    <t>Accountable Forms</t>
  </si>
  <si>
    <t>Maintenance of Office Equipment</t>
  </si>
  <si>
    <t>Ledger</t>
  </si>
  <si>
    <t>MO-02</t>
  </si>
  <si>
    <t>MO-03</t>
  </si>
  <si>
    <t>MO-04</t>
  </si>
  <si>
    <t>MO-05</t>
  </si>
  <si>
    <t>MO-06</t>
  </si>
  <si>
    <t>MO-07</t>
  </si>
  <si>
    <t>MO-08</t>
  </si>
  <si>
    <t>MO-09</t>
  </si>
  <si>
    <t>MO-10</t>
  </si>
  <si>
    <t>MO-11</t>
  </si>
  <si>
    <t>MO-12</t>
  </si>
  <si>
    <t>MO-13</t>
  </si>
  <si>
    <t>MO-14</t>
  </si>
  <si>
    <t>MO-15</t>
  </si>
  <si>
    <t>SBS-01</t>
  </si>
  <si>
    <t>SBS-O2</t>
  </si>
  <si>
    <t>SBS-O3</t>
  </si>
  <si>
    <t>SBS-O4</t>
  </si>
  <si>
    <t>SBS-O5</t>
  </si>
  <si>
    <t>SBS-O6</t>
  </si>
  <si>
    <t>MB-01</t>
  </si>
  <si>
    <t>MB-O1B</t>
  </si>
  <si>
    <t>MB-02</t>
  </si>
  <si>
    <t>MB-03</t>
  </si>
  <si>
    <t>MB-04</t>
  </si>
  <si>
    <t>MB-05</t>
  </si>
  <si>
    <t>MB-06</t>
  </si>
  <si>
    <t>MB-07</t>
  </si>
  <si>
    <t>MB-08</t>
  </si>
  <si>
    <t>AC-01</t>
  </si>
  <si>
    <t>AC-02</t>
  </si>
  <si>
    <t>AC-03</t>
  </si>
  <si>
    <t>AC-04</t>
  </si>
  <si>
    <t>AC-05</t>
  </si>
  <si>
    <t>AC-06</t>
  </si>
  <si>
    <t>AS-01</t>
  </si>
  <si>
    <t>AS-01B</t>
  </si>
  <si>
    <t>AS-02</t>
  </si>
  <si>
    <t>AS-03</t>
  </si>
  <si>
    <t>AS-04</t>
  </si>
  <si>
    <t>AS-05</t>
  </si>
  <si>
    <t>AG-01</t>
  </si>
  <si>
    <t>AG-01B</t>
  </si>
  <si>
    <t>AG-02</t>
  </si>
  <si>
    <t>AG-03</t>
  </si>
  <si>
    <t>AG-04</t>
  </si>
  <si>
    <t>AG-06</t>
  </si>
  <si>
    <t>AG-07</t>
  </si>
  <si>
    <t>EN-01</t>
  </si>
  <si>
    <t>EN-01B</t>
  </si>
  <si>
    <t>EN-02</t>
  </si>
  <si>
    <t>EN-03</t>
  </si>
  <si>
    <t>EN-04</t>
  </si>
  <si>
    <t>EN-05</t>
  </si>
  <si>
    <t>H-01</t>
  </si>
  <si>
    <t>H-01B</t>
  </si>
  <si>
    <t>H-02</t>
  </si>
  <si>
    <t>H-03</t>
  </si>
  <si>
    <t>H-04</t>
  </si>
  <si>
    <t>H-05</t>
  </si>
  <si>
    <t>H-06</t>
  </si>
  <si>
    <t>H-08</t>
  </si>
  <si>
    <t>H-09</t>
  </si>
  <si>
    <t>Maintenance of Motor Vehicles</t>
  </si>
  <si>
    <t>Subsription of Daily Newspaper</t>
  </si>
  <si>
    <t>MS-01</t>
  </si>
  <si>
    <t>MS-01B</t>
  </si>
  <si>
    <t>MS-02</t>
  </si>
  <si>
    <t>MS-03</t>
  </si>
  <si>
    <t>MS-04</t>
  </si>
  <si>
    <t>MS-05</t>
  </si>
  <si>
    <t>MS-06</t>
  </si>
  <si>
    <t>HR-01</t>
  </si>
  <si>
    <t>HR-01B</t>
  </si>
  <si>
    <t>HR-02</t>
  </si>
  <si>
    <t>HR-03</t>
  </si>
  <si>
    <t>HR-04</t>
  </si>
  <si>
    <t>SB-01</t>
  </si>
  <si>
    <t>SB-01B</t>
  </si>
  <si>
    <t>SB-02</t>
  </si>
  <si>
    <t>SB-03</t>
  </si>
  <si>
    <t>SB-04</t>
  </si>
  <si>
    <t>SB-05</t>
  </si>
  <si>
    <t>SB-06</t>
  </si>
  <si>
    <t>SB-07</t>
  </si>
  <si>
    <t>SB-08</t>
  </si>
  <si>
    <t>SB-09</t>
  </si>
  <si>
    <t>MCR-01</t>
  </si>
  <si>
    <t>MCR-01B</t>
  </si>
  <si>
    <t>MCR-02</t>
  </si>
  <si>
    <t>MCR-03</t>
  </si>
  <si>
    <t>MCR-04</t>
  </si>
  <si>
    <t>MCR-05</t>
  </si>
  <si>
    <t>B-01</t>
  </si>
  <si>
    <t>B-01B</t>
  </si>
  <si>
    <t>B-02</t>
  </si>
  <si>
    <t>B-03</t>
  </si>
  <si>
    <t>B-04</t>
  </si>
  <si>
    <t>B-05</t>
  </si>
  <si>
    <t>B-06</t>
  </si>
  <si>
    <t>B-08</t>
  </si>
  <si>
    <t>T-01</t>
  </si>
  <si>
    <t>T-01B</t>
  </si>
  <si>
    <t>T-02</t>
  </si>
  <si>
    <t>T-03</t>
  </si>
  <si>
    <t>T-04</t>
  </si>
  <si>
    <t>T-05</t>
  </si>
  <si>
    <t>T-06</t>
  </si>
  <si>
    <t>T-07</t>
  </si>
  <si>
    <t>T-08</t>
  </si>
  <si>
    <t>Maintenace of Office Equipment</t>
  </si>
  <si>
    <t>Maintenance and Operating Expenses and Capital Outlay</t>
  </si>
  <si>
    <t>Various Office/Other Supplies not available @PS</t>
  </si>
  <si>
    <t>SBS-O7</t>
  </si>
  <si>
    <t>SBS-O8</t>
  </si>
  <si>
    <t>SBS-O9</t>
  </si>
  <si>
    <t>MO-17</t>
  </si>
  <si>
    <t>MO-18</t>
  </si>
  <si>
    <t>Office Buildings</t>
  </si>
  <si>
    <t>Const./Rehab of Office Buildings</t>
  </si>
  <si>
    <t>Other Public Infrastructure facilities</t>
  </si>
  <si>
    <t>MPOC (Food for meeting/conference)</t>
  </si>
  <si>
    <t>1st quarter</t>
  </si>
  <si>
    <t>Purchase of Monitor/other equipments</t>
  </si>
  <si>
    <t>C.O</t>
  </si>
  <si>
    <t>AC-07</t>
  </si>
  <si>
    <t>SM/PS</t>
  </si>
  <si>
    <t>Internet Expenses</t>
  </si>
  <si>
    <t>AG-08</t>
  </si>
  <si>
    <t xml:space="preserve">Agricultural Development </t>
  </si>
  <si>
    <t>Water craft</t>
  </si>
  <si>
    <t>AG-05a</t>
  </si>
  <si>
    <t>AG-05b</t>
  </si>
  <si>
    <t>EN-06</t>
  </si>
  <si>
    <t>Medicines/medical/dental supplies</t>
  </si>
  <si>
    <t>Procurement of Medicines/medical/dental supplies</t>
  </si>
  <si>
    <t>H-10</t>
  </si>
  <si>
    <t>Other Program Funds</t>
  </si>
  <si>
    <t>Rabbies Prevention/Family Planning/Blood Donation/</t>
  </si>
  <si>
    <t>Dengue &amp; TB Control Programs</t>
  </si>
  <si>
    <t>MS-07</t>
  </si>
  <si>
    <t>Cable/Sattelite</t>
  </si>
  <si>
    <t>GADF</t>
  </si>
  <si>
    <t>GF/GADF</t>
  </si>
  <si>
    <t>MS-08</t>
  </si>
  <si>
    <t>CAT-V Gulf Side</t>
  </si>
  <si>
    <t>SB-10</t>
  </si>
  <si>
    <t>Gas, Oil &amp; Lubricants</t>
  </si>
  <si>
    <t>MCR-06</t>
  </si>
  <si>
    <t>Maintenance of Patrol Boat</t>
  </si>
  <si>
    <t>MS-09</t>
  </si>
  <si>
    <t>n/a</t>
  </si>
  <si>
    <t>2nd Quarter</t>
  </si>
  <si>
    <t>SM/PB</t>
  </si>
  <si>
    <t>Childrens Welfare ( Food)</t>
  </si>
  <si>
    <t>Youth Welfare (Food)</t>
  </si>
  <si>
    <t>Food for Childrens World Celebration</t>
  </si>
  <si>
    <t>Food for Womens Month Celebration</t>
  </si>
  <si>
    <t>Various Meetings/conference/activities for the Youth</t>
  </si>
  <si>
    <t>Procurement of vouy/improvement of coral reefs</t>
  </si>
  <si>
    <t>January-December</t>
  </si>
  <si>
    <t>For development projects</t>
  </si>
  <si>
    <t>For reduction risk/food/supplies/equipments</t>
  </si>
  <si>
    <t>Sports development for the youth/food/equipments</t>
  </si>
  <si>
    <t>FY 2013</t>
  </si>
  <si>
    <t>SVP</t>
  </si>
  <si>
    <t>SVP/SM</t>
  </si>
  <si>
    <t>Various Office supplies &amp; equipment not available @PS</t>
  </si>
  <si>
    <t>Other Supplies not available @PS</t>
  </si>
  <si>
    <t>MO-03B</t>
  </si>
  <si>
    <t>MO-01B</t>
  </si>
  <si>
    <t>Tarpaulin</t>
  </si>
  <si>
    <t>Printing of Tarpaulin</t>
  </si>
  <si>
    <t xml:space="preserve">Mobile </t>
  </si>
  <si>
    <t>Smart/Globe / Sun Cellular Phones</t>
  </si>
  <si>
    <t>Discretionary (Other Supplies)</t>
  </si>
  <si>
    <t>1st-2nd Quarter</t>
  </si>
  <si>
    <t>MO-16</t>
  </si>
  <si>
    <t>3rd Quarter 2013</t>
  </si>
  <si>
    <t>PB/SM</t>
  </si>
  <si>
    <t>1st &amp; 3rd Qtr 2013</t>
  </si>
  <si>
    <t>1st &amp; 4th Qrt. 2013</t>
  </si>
  <si>
    <t>Jan &amp; October 2013</t>
  </si>
  <si>
    <t>Maintence/ Const. of Road/Buildings &amp; etc</t>
  </si>
  <si>
    <t>MO-19</t>
  </si>
  <si>
    <t>monthly</t>
  </si>
  <si>
    <t>MO-20</t>
  </si>
  <si>
    <t>MO-21</t>
  </si>
  <si>
    <t>Sports Development</t>
  </si>
  <si>
    <t>Tourism Supplies</t>
  </si>
  <si>
    <t>PB/SVP/SM</t>
  </si>
  <si>
    <t>For Town foundation-food/supplies/equipments</t>
  </si>
  <si>
    <t>20% MDF(Const./Supply of Mat'ls)</t>
  </si>
  <si>
    <t>PB/SVP</t>
  </si>
  <si>
    <t>5% DRRM (Supplies,Equipment)</t>
  </si>
  <si>
    <t>SM/SVP</t>
  </si>
  <si>
    <t>Updating of CLUPs (supplies/equipments)</t>
  </si>
  <si>
    <t>MB-09</t>
  </si>
  <si>
    <t>MB-10</t>
  </si>
  <si>
    <t>Training BAC(Foods)</t>
  </si>
  <si>
    <t>Jan-Dec</t>
  </si>
  <si>
    <t>Jan-Dec 2013</t>
  </si>
  <si>
    <t>Various Supply/materials/equipment for agri development</t>
  </si>
  <si>
    <t>Training Expenses (Food)</t>
  </si>
  <si>
    <t>SM/PB/SVP</t>
  </si>
  <si>
    <t>Semi-annually</t>
  </si>
  <si>
    <t>Other Supplies (Uniforms/Supplies)</t>
  </si>
  <si>
    <t>Uniform for Casual Employee &amp;other Supplies not available @PS</t>
  </si>
  <si>
    <t>Table &amp; Chairs/other equipment purchasing</t>
  </si>
  <si>
    <t>Jan-December 2013</t>
  </si>
  <si>
    <t>2nd &amp; 3rd Qtr 2013</t>
  </si>
  <si>
    <t>2nd Week Aug &amp; Oct</t>
  </si>
  <si>
    <t>MS-10</t>
  </si>
  <si>
    <t>MS-11</t>
  </si>
  <si>
    <t>MS-12</t>
  </si>
  <si>
    <t>4Ps(Supplies,Food,Equip't,hiring)</t>
  </si>
  <si>
    <t>PS/SM/SVP/PB</t>
  </si>
  <si>
    <t xml:space="preserve">4P's Office </t>
  </si>
  <si>
    <t>Womens Welfare (Food/Supplies/Hiring)</t>
  </si>
  <si>
    <t>MS-13</t>
  </si>
  <si>
    <t>Senior Citizens Welfare</t>
  </si>
  <si>
    <t>SM/SVP/PB</t>
  </si>
  <si>
    <t>Supplies/Foods/hiring of vehicles/Equipments to be used by OSCA</t>
  </si>
  <si>
    <t>1st Quarter 2013</t>
  </si>
  <si>
    <t>Other Supplies</t>
  </si>
  <si>
    <t>4th Quarter 2013</t>
  </si>
  <si>
    <t>Jan-Dec. 2013</t>
  </si>
  <si>
    <t>MO-PNP</t>
  </si>
  <si>
    <t>PNP</t>
  </si>
  <si>
    <t>PS/SM</t>
  </si>
  <si>
    <t>MO-BFP</t>
  </si>
  <si>
    <t>BFP</t>
  </si>
  <si>
    <t>Various Office Supplies/equipment  to be used by PNP</t>
  </si>
  <si>
    <t>Various Office Supplies/equipment  to be used by BFP</t>
  </si>
  <si>
    <t>MO-20%</t>
  </si>
  <si>
    <t>MO-5%</t>
  </si>
  <si>
    <t>AG-09</t>
  </si>
  <si>
    <t>Food for various meetings &amp; seminars</t>
  </si>
  <si>
    <t>Sub-total</t>
  </si>
  <si>
    <t>SB-11</t>
  </si>
  <si>
    <t>Representation Expenses(Foods/supplies)</t>
  </si>
  <si>
    <t>Food and other related services</t>
  </si>
  <si>
    <t>TOTAL</t>
  </si>
  <si>
    <t>T-09</t>
  </si>
  <si>
    <t>NP-NPO</t>
  </si>
  <si>
    <t>SM/NP-NPO/SVP</t>
  </si>
  <si>
    <t>As Needed/Quarterly</t>
  </si>
  <si>
    <t xml:space="preserve">Other Supplies not available @PS, </t>
  </si>
  <si>
    <t>Election Expenses</t>
  </si>
  <si>
    <t>2nd Quarter 2013</t>
  </si>
  <si>
    <t>Feb &amp; July 3013</t>
  </si>
  <si>
    <t>Office/other supplies used for this coming election</t>
  </si>
  <si>
    <t>1st Quarter</t>
  </si>
  <si>
    <t>Food for training &amp; seminar of BAC for PPMP</t>
  </si>
  <si>
    <t>Supplies/Equipments for Updating of Comprehensive Land Use Plan</t>
  </si>
  <si>
    <t>Prepared by:</t>
  </si>
  <si>
    <t>AC-08</t>
  </si>
  <si>
    <t>Gas, Oil &amp; Lubricant</t>
  </si>
  <si>
    <t xml:space="preserve">         CARMELO A.C. PUJALTE</t>
  </si>
  <si>
    <t>BAC Secretariat</t>
  </si>
  <si>
    <t>Noted:</t>
  </si>
  <si>
    <t>AMELIA V. BELLO</t>
  </si>
  <si>
    <t>Approved:</t>
  </si>
  <si>
    <t>ANGEL T. ARDIENTE, JR. MD</t>
  </si>
  <si>
    <t>Municipal Mayor</t>
  </si>
  <si>
    <t>Mun. Budget Officer</t>
  </si>
  <si>
    <t>PB/SM/SVP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</si>
</sst>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3409]d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43" fontId="3" fillId="0" borderId="0" xfId="0" applyNumberFormat="1" applyFont="1"/>
    <xf numFmtId="0" fontId="0" fillId="0" borderId="1" xfId="0" applyBorder="1"/>
    <xf numFmtId="0" fontId="3" fillId="0" borderId="1" xfId="0" applyFont="1" applyBorder="1"/>
    <xf numFmtId="43" fontId="3" fillId="0" borderId="1" xfId="1" applyFont="1" applyBorder="1"/>
    <xf numFmtId="43" fontId="5" fillId="0" borderId="1" xfId="1" applyFont="1" applyBorder="1"/>
    <xf numFmtId="17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43" fontId="3" fillId="0" borderId="1" xfId="0" applyNumberFormat="1" applyFont="1" applyBorder="1"/>
    <xf numFmtId="15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5" xfId="0" applyBorder="1"/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shrinkToFit="1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1" xfId="0" applyFont="1" applyBorder="1"/>
    <xf numFmtId="43" fontId="9" fillId="0" borderId="1" xfId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1" fillId="0" borderId="1" xfId="0" applyFont="1" applyBorder="1"/>
    <xf numFmtId="43" fontId="11" fillId="0" borderId="1" xfId="1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3" fontId="11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12" xfId="0" applyFont="1" applyFill="1" applyBorder="1"/>
    <xf numFmtId="0" fontId="11" fillId="0" borderId="0" xfId="0" applyFont="1" applyFill="1" applyBorder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tabSelected="1" topLeftCell="A37" workbookViewId="0">
      <selection activeCell="B151" sqref="B151"/>
    </sheetView>
  </sheetViews>
  <sheetFormatPr defaultRowHeight="15" x14ac:dyDescent="0.25"/>
  <cols>
    <col min="1" max="1" width="8.140625" customWidth="1"/>
    <col min="2" max="2" width="28.7109375" customWidth="1"/>
    <col min="3" max="3" width="13.140625" style="13" customWidth="1"/>
    <col min="4" max="4" width="12.140625" style="13" customWidth="1"/>
    <col min="5" max="5" width="5.28515625" style="13" customWidth="1"/>
    <col min="6" max="6" width="13.28515625" customWidth="1"/>
    <col min="7" max="7" width="15" style="13" customWidth="1"/>
    <col min="8" max="8" width="16.5703125" style="13" customWidth="1"/>
    <col min="9" max="9" width="17.7109375" customWidth="1"/>
    <col min="12" max="12" width="15.42578125" customWidth="1"/>
    <col min="13" max="13" width="14.140625" customWidth="1"/>
    <col min="16" max="16" width="14.42578125" customWidth="1"/>
  </cols>
  <sheetData>
    <row r="1" spans="1:12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23.25" x14ac:dyDescent="0.35">
      <c r="A3" s="95" t="s">
        <v>85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15.75" customHeight="1" x14ac:dyDescent="0.25">
      <c r="A4" s="88" t="s">
        <v>208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ht="18.75" x14ac:dyDescent="0.3">
      <c r="A5" s="96" t="s">
        <v>261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 x14ac:dyDescent="0.25">
      <c r="I6" s="101"/>
      <c r="J6" s="101"/>
      <c r="K6" s="101"/>
      <c r="L6" s="101"/>
    </row>
    <row r="7" spans="1:12" x14ac:dyDescent="0.25">
      <c r="A7" s="97" t="s">
        <v>2</v>
      </c>
      <c r="B7" s="97" t="s">
        <v>3</v>
      </c>
      <c r="C7" s="98" t="s">
        <v>4</v>
      </c>
      <c r="D7" s="25" t="s">
        <v>5</v>
      </c>
      <c r="E7" s="29" t="s">
        <v>7</v>
      </c>
      <c r="F7" s="68" t="s">
        <v>261</v>
      </c>
      <c r="G7" s="30" t="s">
        <v>10</v>
      </c>
      <c r="H7" s="98" t="s">
        <v>12</v>
      </c>
      <c r="I7" s="99" t="s">
        <v>20</v>
      </c>
      <c r="J7" s="99"/>
      <c r="K7" s="99"/>
      <c r="L7" s="99"/>
    </row>
    <row r="8" spans="1:12" x14ac:dyDescent="0.25">
      <c r="A8" s="97"/>
      <c r="B8" s="97"/>
      <c r="C8" s="98"/>
      <c r="D8" s="24" t="s">
        <v>6</v>
      </c>
      <c r="E8" s="26" t="s">
        <v>8</v>
      </c>
      <c r="F8" s="27" t="s">
        <v>9</v>
      </c>
      <c r="G8" s="28" t="s">
        <v>11</v>
      </c>
      <c r="H8" s="98"/>
      <c r="I8" s="100" t="s">
        <v>21</v>
      </c>
      <c r="J8" s="100"/>
      <c r="K8" s="100"/>
      <c r="L8" s="100"/>
    </row>
    <row r="9" spans="1:12" x14ac:dyDescent="0.25">
      <c r="A9" s="23"/>
      <c r="B9" s="23"/>
      <c r="C9" s="17"/>
      <c r="D9" s="17"/>
      <c r="E9" s="17"/>
      <c r="F9" s="23"/>
      <c r="G9" s="17"/>
      <c r="H9" s="17"/>
      <c r="I9" s="92"/>
      <c r="J9" s="93"/>
      <c r="K9" s="93"/>
      <c r="L9" s="94"/>
    </row>
    <row r="10" spans="1:12" x14ac:dyDescent="0.25">
      <c r="A10" s="4" t="s">
        <v>13</v>
      </c>
      <c r="B10" s="4" t="s">
        <v>15</v>
      </c>
      <c r="C10" s="18" t="s">
        <v>14</v>
      </c>
      <c r="D10" s="18" t="s">
        <v>16</v>
      </c>
      <c r="E10" s="18" t="s">
        <v>17</v>
      </c>
      <c r="F10" s="5">
        <v>30820</v>
      </c>
      <c r="G10" s="18" t="s">
        <v>18</v>
      </c>
      <c r="H10" s="18" t="s">
        <v>19</v>
      </c>
      <c r="I10" s="79" t="s">
        <v>28</v>
      </c>
      <c r="J10" s="80"/>
      <c r="K10" s="80"/>
      <c r="L10" s="81"/>
    </row>
    <row r="11" spans="1:12" x14ac:dyDescent="0.25">
      <c r="A11" s="4" t="s">
        <v>267</v>
      </c>
      <c r="B11" s="4" t="s">
        <v>15</v>
      </c>
      <c r="C11" s="18" t="s">
        <v>14</v>
      </c>
      <c r="D11" s="18" t="s">
        <v>22</v>
      </c>
      <c r="E11" s="18" t="s">
        <v>17</v>
      </c>
      <c r="F11" s="5">
        <v>49180</v>
      </c>
      <c r="G11" s="18" t="s">
        <v>23</v>
      </c>
      <c r="H11" s="18" t="s">
        <v>19</v>
      </c>
      <c r="I11" s="79" t="s">
        <v>264</v>
      </c>
      <c r="J11" s="80"/>
      <c r="K11" s="80"/>
      <c r="L11" s="81"/>
    </row>
    <row r="12" spans="1:12" x14ac:dyDescent="0.25">
      <c r="A12" s="4" t="s">
        <v>97</v>
      </c>
      <c r="B12" s="4" t="s">
        <v>45</v>
      </c>
      <c r="C12" s="18" t="s">
        <v>14</v>
      </c>
      <c r="D12" s="18" t="s">
        <v>262</v>
      </c>
      <c r="E12" s="18" t="s">
        <v>17</v>
      </c>
      <c r="F12" s="5">
        <v>10000</v>
      </c>
      <c r="G12" s="7" t="s">
        <v>18</v>
      </c>
      <c r="H12" s="19" t="s">
        <v>19</v>
      </c>
      <c r="I12" s="79" t="s">
        <v>46</v>
      </c>
      <c r="J12" s="80"/>
      <c r="K12" s="80"/>
      <c r="L12" s="81"/>
    </row>
    <row r="13" spans="1:12" x14ac:dyDescent="0.25">
      <c r="A13" s="4" t="s">
        <v>98</v>
      </c>
      <c r="B13" s="4" t="s">
        <v>303</v>
      </c>
      <c r="C13" s="18" t="s">
        <v>14</v>
      </c>
      <c r="D13" s="18" t="s">
        <v>263</v>
      </c>
      <c r="E13" s="18" t="s">
        <v>17</v>
      </c>
      <c r="F13" s="5">
        <v>75000</v>
      </c>
      <c r="G13" s="7" t="s">
        <v>18</v>
      </c>
      <c r="H13" s="19" t="s">
        <v>320</v>
      </c>
      <c r="I13" s="54" t="s">
        <v>304</v>
      </c>
      <c r="J13" s="46"/>
      <c r="K13" s="46"/>
      <c r="L13" s="47"/>
    </row>
    <row r="14" spans="1:12" x14ac:dyDescent="0.25">
      <c r="A14" s="4" t="s">
        <v>266</v>
      </c>
      <c r="B14" s="4" t="s">
        <v>268</v>
      </c>
      <c r="C14" s="18" t="s">
        <v>14</v>
      </c>
      <c r="D14" s="18" t="s">
        <v>262</v>
      </c>
      <c r="E14" s="18" t="s">
        <v>17</v>
      </c>
      <c r="F14" s="5">
        <v>5000</v>
      </c>
      <c r="G14" s="7" t="s">
        <v>23</v>
      </c>
      <c r="H14" s="19" t="s">
        <v>49</v>
      </c>
      <c r="I14" s="45" t="s">
        <v>269</v>
      </c>
      <c r="J14" s="46"/>
      <c r="K14" s="46"/>
      <c r="L14" s="47"/>
    </row>
    <row r="15" spans="1:12" x14ac:dyDescent="0.25">
      <c r="A15" s="4" t="s">
        <v>99</v>
      </c>
      <c r="B15" s="4" t="s">
        <v>29</v>
      </c>
      <c r="C15" s="18" t="s">
        <v>14</v>
      </c>
      <c r="D15" s="18" t="s">
        <v>262</v>
      </c>
      <c r="E15" s="18" t="s">
        <v>17</v>
      </c>
      <c r="F15" s="5">
        <v>400000</v>
      </c>
      <c r="G15" s="18" t="s">
        <v>23</v>
      </c>
      <c r="H15" s="18" t="s">
        <v>19</v>
      </c>
      <c r="I15" s="79" t="s">
        <v>30</v>
      </c>
      <c r="J15" s="80"/>
      <c r="K15" s="80"/>
      <c r="L15" s="81"/>
    </row>
    <row r="16" spans="1:12" x14ac:dyDescent="0.25">
      <c r="A16" s="4" t="s">
        <v>100</v>
      </c>
      <c r="B16" s="4" t="s">
        <v>31</v>
      </c>
      <c r="C16" s="18" t="s">
        <v>14</v>
      </c>
      <c r="D16" s="18" t="s">
        <v>32</v>
      </c>
      <c r="E16" s="18" t="s">
        <v>17</v>
      </c>
      <c r="F16" s="5">
        <v>70000</v>
      </c>
      <c r="G16" s="18" t="s">
        <v>18</v>
      </c>
      <c r="H16" s="18" t="s">
        <v>33</v>
      </c>
      <c r="I16" s="79" t="s">
        <v>34</v>
      </c>
      <c r="J16" s="80"/>
      <c r="K16" s="80"/>
      <c r="L16" s="81"/>
    </row>
    <row r="17" spans="1:12" x14ac:dyDescent="0.25">
      <c r="A17" s="4" t="s">
        <v>101</v>
      </c>
      <c r="B17" s="4" t="s">
        <v>35</v>
      </c>
      <c r="C17" s="18" t="s">
        <v>14</v>
      </c>
      <c r="D17" s="18" t="s">
        <v>32</v>
      </c>
      <c r="E17" s="18" t="s">
        <v>17</v>
      </c>
      <c r="F17" s="5">
        <v>1200000</v>
      </c>
      <c r="G17" s="18" t="s">
        <v>18</v>
      </c>
      <c r="H17" s="18" t="s">
        <v>33</v>
      </c>
      <c r="I17" s="79" t="s">
        <v>36</v>
      </c>
      <c r="J17" s="80"/>
      <c r="K17" s="80"/>
      <c r="L17" s="81"/>
    </row>
    <row r="18" spans="1:12" x14ac:dyDescent="0.25">
      <c r="A18" s="4" t="s">
        <v>102</v>
      </c>
      <c r="B18" s="4" t="s">
        <v>37</v>
      </c>
      <c r="C18" s="18" t="s">
        <v>14</v>
      </c>
      <c r="D18" s="18" t="s">
        <v>32</v>
      </c>
      <c r="E18" s="18" t="s">
        <v>17</v>
      </c>
      <c r="F18" s="5">
        <v>35000</v>
      </c>
      <c r="G18" s="18" t="s">
        <v>18</v>
      </c>
      <c r="H18" s="18" t="s">
        <v>33</v>
      </c>
      <c r="I18" s="79" t="s">
        <v>38</v>
      </c>
      <c r="J18" s="80"/>
      <c r="K18" s="80"/>
      <c r="L18" s="81"/>
    </row>
    <row r="19" spans="1:12" x14ac:dyDescent="0.25">
      <c r="A19" s="4" t="s">
        <v>103</v>
      </c>
      <c r="B19" s="4" t="s">
        <v>270</v>
      </c>
      <c r="C19" s="18" t="s">
        <v>14</v>
      </c>
      <c r="D19" s="18" t="s">
        <v>262</v>
      </c>
      <c r="E19" s="18" t="s">
        <v>17</v>
      </c>
      <c r="F19" s="5">
        <v>36000</v>
      </c>
      <c r="G19" s="18" t="s">
        <v>18</v>
      </c>
      <c r="H19" s="18" t="s">
        <v>33</v>
      </c>
      <c r="I19" s="79" t="s">
        <v>271</v>
      </c>
      <c r="J19" s="80"/>
      <c r="K19" s="80"/>
      <c r="L19" s="81"/>
    </row>
    <row r="20" spans="1:12" x14ac:dyDescent="0.25">
      <c r="A20" s="4" t="s">
        <v>104</v>
      </c>
      <c r="B20" s="4" t="s">
        <v>41</v>
      </c>
      <c r="C20" s="18" t="s">
        <v>14</v>
      </c>
      <c r="D20" s="18" t="s">
        <v>32</v>
      </c>
      <c r="E20" s="18" t="s">
        <v>17</v>
      </c>
      <c r="F20" s="5">
        <v>55000</v>
      </c>
      <c r="G20" s="18" t="s">
        <v>18</v>
      </c>
      <c r="H20" s="18" t="s">
        <v>33</v>
      </c>
      <c r="I20" s="79" t="s">
        <v>42</v>
      </c>
      <c r="J20" s="80"/>
      <c r="K20" s="80"/>
      <c r="L20" s="81"/>
    </row>
    <row r="21" spans="1:12" x14ac:dyDescent="0.25">
      <c r="A21" s="4" t="s">
        <v>105</v>
      </c>
      <c r="B21" s="4" t="s">
        <v>43</v>
      </c>
      <c r="C21" s="18" t="s">
        <v>14</v>
      </c>
      <c r="D21" s="18" t="s">
        <v>262</v>
      </c>
      <c r="E21" s="18" t="s">
        <v>17</v>
      </c>
      <c r="F21" s="5">
        <v>9000</v>
      </c>
      <c r="G21" s="18" t="s">
        <v>18</v>
      </c>
      <c r="H21" s="18" t="s">
        <v>33</v>
      </c>
      <c r="I21" s="79" t="s">
        <v>44</v>
      </c>
      <c r="J21" s="80"/>
      <c r="K21" s="80"/>
      <c r="L21" s="81"/>
    </row>
    <row r="22" spans="1:12" x14ac:dyDescent="0.25">
      <c r="A22" s="4" t="s">
        <v>106</v>
      </c>
      <c r="B22" s="4" t="s">
        <v>47</v>
      </c>
      <c r="C22" s="18" t="s">
        <v>14</v>
      </c>
      <c r="D22" s="18" t="s">
        <v>22</v>
      </c>
      <c r="E22" s="18" t="s">
        <v>17</v>
      </c>
      <c r="F22" s="5">
        <v>130000</v>
      </c>
      <c r="G22" s="18" t="s">
        <v>23</v>
      </c>
      <c r="H22" s="18" t="s">
        <v>24</v>
      </c>
      <c r="I22" s="79" t="s">
        <v>48</v>
      </c>
      <c r="J22" s="80"/>
      <c r="K22" s="80"/>
      <c r="L22" s="81"/>
    </row>
    <row r="23" spans="1:12" x14ac:dyDescent="0.25">
      <c r="A23" s="4" t="s">
        <v>324</v>
      </c>
      <c r="B23" s="4" t="s">
        <v>15</v>
      </c>
      <c r="C23" s="18" t="s">
        <v>325</v>
      </c>
      <c r="D23" s="18" t="s">
        <v>326</v>
      </c>
      <c r="E23" s="18" t="s">
        <v>17</v>
      </c>
      <c r="F23" s="5">
        <v>20000</v>
      </c>
      <c r="G23" s="18" t="s">
        <v>19</v>
      </c>
      <c r="H23" s="18" t="s">
        <v>19</v>
      </c>
      <c r="I23" s="59" t="s">
        <v>329</v>
      </c>
      <c r="J23" s="60"/>
      <c r="K23" s="60"/>
      <c r="L23" s="61"/>
    </row>
    <row r="24" spans="1:12" x14ac:dyDescent="0.25">
      <c r="A24" s="4" t="s">
        <v>327</v>
      </c>
      <c r="B24" s="4" t="s">
        <v>15</v>
      </c>
      <c r="C24" s="18" t="s">
        <v>328</v>
      </c>
      <c r="D24" s="18" t="s">
        <v>326</v>
      </c>
      <c r="E24" s="18" t="s">
        <v>17</v>
      </c>
      <c r="F24" s="5">
        <v>20000</v>
      </c>
      <c r="G24" s="18" t="s">
        <v>19</v>
      </c>
      <c r="H24" s="18" t="s">
        <v>19</v>
      </c>
      <c r="I24" s="59" t="s">
        <v>330</v>
      </c>
      <c r="J24" s="60"/>
      <c r="K24" s="60"/>
      <c r="L24" s="61"/>
    </row>
    <row r="25" spans="1:12" x14ac:dyDescent="0.25">
      <c r="A25" s="4" t="s">
        <v>107</v>
      </c>
      <c r="B25" s="4" t="s">
        <v>272</v>
      </c>
      <c r="C25" s="18" t="s">
        <v>14</v>
      </c>
      <c r="D25" s="18" t="s">
        <v>262</v>
      </c>
      <c r="E25" s="18" t="s">
        <v>17</v>
      </c>
      <c r="F25" s="5">
        <v>15700</v>
      </c>
      <c r="G25" s="18" t="s">
        <v>23</v>
      </c>
      <c r="H25" s="18" t="s">
        <v>273</v>
      </c>
      <c r="I25" s="45" t="s">
        <v>265</v>
      </c>
      <c r="J25" s="46"/>
      <c r="K25" s="46"/>
      <c r="L25" s="47"/>
    </row>
    <row r="26" spans="1:12" x14ac:dyDescent="0.25">
      <c r="A26" s="4" t="s">
        <v>108</v>
      </c>
      <c r="B26" s="4" t="s">
        <v>81</v>
      </c>
      <c r="C26" s="18" t="s">
        <v>14</v>
      </c>
      <c r="D26" s="18" t="s">
        <v>262</v>
      </c>
      <c r="E26" s="18" t="s">
        <v>17</v>
      </c>
      <c r="F26" s="5">
        <v>25000</v>
      </c>
      <c r="G26" s="18" t="s">
        <v>49</v>
      </c>
      <c r="H26" s="18" t="s">
        <v>24</v>
      </c>
      <c r="I26" s="79" t="s">
        <v>50</v>
      </c>
      <c r="J26" s="80"/>
      <c r="K26" s="80"/>
      <c r="L26" s="81"/>
    </row>
    <row r="27" spans="1:12" x14ac:dyDescent="0.25">
      <c r="A27" s="4" t="s">
        <v>109</v>
      </c>
      <c r="B27" s="4" t="s">
        <v>51</v>
      </c>
      <c r="C27" s="18" t="s">
        <v>14</v>
      </c>
      <c r="D27" s="18" t="s">
        <v>262</v>
      </c>
      <c r="E27" s="18" t="s">
        <v>17</v>
      </c>
      <c r="F27" s="5">
        <v>250000</v>
      </c>
      <c r="G27" s="18" t="s">
        <v>23</v>
      </c>
      <c r="H27" s="18" t="s">
        <v>24</v>
      </c>
      <c r="I27" s="79" t="s">
        <v>52</v>
      </c>
      <c r="J27" s="80"/>
      <c r="K27" s="80"/>
      <c r="L27" s="81"/>
    </row>
    <row r="28" spans="1:12" x14ac:dyDescent="0.25">
      <c r="A28" s="4" t="s">
        <v>110</v>
      </c>
      <c r="B28" s="4" t="s">
        <v>53</v>
      </c>
      <c r="C28" s="18" t="s">
        <v>14</v>
      </c>
      <c r="D28" s="18" t="s">
        <v>27</v>
      </c>
      <c r="E28" s="18" t="s">
        <v>17</v>
      </c>
      <c r="F28" s="5">
        <v>400000</v>
      </c>
      <c r="G28" s="18" t="s">
        <v>275</v>
      </c>
      <c r="H28" s="7">
        <v>41457</v>
      </c>
      <c r="I28" s="79" t="s">
        <v>54</v>
      </c>
      <c r="J28" s="80"/>
      <c r="K28" s="80"/>
      <c r="L28" s="81"/>
    </row>
    <row r="29" spans="1:12" x14ac:dyDescent="0.25">
      <c r="A29" s="4" t="s">
        <v>274</v>
      </c>
      <c r="B29" s="4" t="s">
        <v>215</v>
      </c>
      <c r="C29" s="18" t="s">
        <v>14</v>
      </c>
      <c r="D29" s="18" t="s">
        <v>27</v>
      </c>
      <c r="E29" s="18" t="s">
        <v>17</v>
      </c>
      <c r="F29" s="5">
        <v>150000</v>
      </c>
      <c r="G29" s="18" t="s">
        <v>277</v>
      </c>
      <c r="H29" s="7" t="s">
        <v>347</v>
      </c>
      <c r="I29" s="31" t="s">
        <v>216</v>
      </c>
      <c r="J29" s="32"/>
      <c r="K29" s="32"/>
      <c r="L29" s="33"/>
    </row>
    <row r="30" spans="1:12" x14ac:dyDescent="0.25">
      <c r="A30" s="4" t="s">
        <v>213</v>
      </c>
      <c r="B30" s="4" t="s">
        <v>55</v>
      </c>
      <c r="C30" s="18" t="s">
        <v>14</v>
      </c>
      <c r="D30" s="18" t="s">
        <v>276</v>
      </c>
      <c r="E30" s="18" t="s">
        <v>17</v>
      </c>
      <c r="F30" s="5">
        <v>25000</v>
      </c>
      <c r="G30" s="18" t="s">
        <v>278</v>
      </c>
      <c r="H30" s="12" t="s">
        <v>279</v>
      </c>
      <c r="I30" s="79" t="s">
        <v>56</v>
      </c>
      <c r="J30" s="80"/>
      <c r="K30" s="80"/>
      <c r="L30" s="81"/>
    </row>
    <row r="31" spans="1:12" x14ac:dyDescent="0.25">
      <c r="A31" s="4" t="s">
        <v>214</v>
      </c>
      <c r="B31" s="36" t="s">
        <v>217</v>
      </c>
      <c r="C31" s="18" t="s">
        <v>14</v>
      </c>
      <c r="D31" s="18" t="s">
        <v>27</v>
      </c>
      <c r="E31" s="18" t="s">
        <v>17</v>
      </c>
      <c r="F31" s="5">
        <v>150000</v>
      </c>
      <c r="G31" s="18" t="s">
        <v>346</v>
      </c>
      <c r="H31" s="7">
        <v>41426</v>
      </c>
      <c r="I31" s="79" t="s">
        <v>280</v>
      </c>
      <c r="J31" s="80"/>
      <c r="K31" s="80"/>
      <c r="L31" s="81"/>
    </row>
    <row r="32" spans="1:12" x14ac:dyDescent="0.25">
      <c r="A32" s="4" t="s">
        <v>281</v>
      </c>
      <c r="B32" s="4" t="s">
        <v>218</v>
      </c>
      <c r="C32" s="18" t="s">
        <v>14</v>
      </c>
      <c r="D32" s="18" t="s">
        <v>262</v>
      </c>
      <c r="E32" s="18" t="s">
        <v>17</v>
      </c>
      <c r="F32" s="5">
        <v>130000</v>
      </c>
      <c r="G32" s="18" t="s">
        <v>248</v>
      </c>
      <c r="H32" s="7" t="s">
        <v>282</v>
      </c>
      <c r="I32" s="40" t="s">
        <v>47</v>
      </c>
      <c r="J32" s="32"/>
      <c r="K32" s="32"/>
      <c r="L32" s="33"/>
    </row>
    <row r="33" spans="1:12" x14ac:dyDescent="0.25">
      <c r="A33" s="4" t="s">
        <v>283</v>
      </c>
      <c r="B33" s="4" t="s">
        <v>285</v>
      </c>
      <c r="C33" s="18" t="s">
        <v>14</v>
      </c>
      <c r="D33" s="18" t="s">
        <v>250</v>
      </c>
      <c r="E33" s="18" t="s">
        <v>17</v>
      </c>
      <c r="F33" s="5">
        <v>200000</v>
      </c>
      <c r="G33" s="18" t="s">
        <v>346</v>
      </c>
      <c r="H33" s="7">
        <v>41365</v>
      </c>
      <c r="I33" s="79" t="s">
        <v>260</v>
      </c>
      <c r="J33" s="80"/>
      <c r="K33" s="80"/>
      <c r="L33" s="81"/>
    </row>
    <row r="34" spans="1:12" x14ac:dyDescent="0.25">
      <c r="A34" s="4" t="s">
        <v>284</v>
      </c>
      <c r="B34" s="4" t="s">
        <v>286</v>
      </c>
      <c r="C34" s="18" t="s">
        <v>14</v>
      </c>
      <c r="D34" s="18" t="s">
        <v>287</v>
      </c>
      <c r="E34" s="18" t="s">
        <v>17</v>
      </c>
      <c r="F34" s="5">
        <v>400000</v>
      </c>
      <c r="G34" s="18" t="s">
        <v>346</v>
      </c>
      <c r="H34" s="7">
        <v>41426</v>
      </c>
      <c r="I34" s="51" t="s">
        <v>288</v>
      </c>
      <c r="J34" s="52"/>
      <c r="K34" s="52"/>
      <c r="L34" s="53"/>
    </row>
    <row r="35" spans="1:12" x14ac:dyDescent="0.25">
      <c r="A35" s="4" t="s">
        <v>331</v>
      </c>
      <c r="B35" s="4" t="s">
        <v>289</v>
      </c>
      <c r="C35" s="18" t="s">
        <v>14</v>
      </c>
      <c r="D35" s="18" t="s">
        <v>290</v>
      </c>
      <c r="E35" s="18"/>
      <c r="F35" s="5">
        <v>9493000</v>
      </c>
      <c r="G35" s="18" t="s">
        <v>257</v>
      </c>
      <c r="H35" s="7" t="s">
        <v>257</v>
      </c>
      <c r="I35" s="79" t="s">
        <v>258</v>
      </c>
      <c r="J35" s="80"/>
      <c r="K35" s="80"/>
      <c r="L35" s="81"/>
    </row>
    <row r="36" spans="1:12" ht="16.5" x14ac:dyDescent="0.35">
      <c r="A36" s="4" t="s">
        <v>332</v>
      </c>
      <c r="B36" s="4" t="s">
        <v>291</v>
      </c>
      <c r="C36" s="18" t="s">
        <v>14</v>
      </c>
      <c r="D36" s="18" t="s">
        <v>250</v>
      </c>
      <c r="E36" s="18"/>
      <c r="F36" s="6">
        <v>3507430.75</v>
      </c>
      <c r="G36" s="18" t="s">
        <v>257</v>
      </c>
      <c r="H36" s="7" t="s">
        <v>257</v>
      </c>
      <c r="I36" s="44" t="s">
        <v>259</v>
      </c>
      <c r="J36" s="32"/>
      <c r="K36" s="32"/>
      <c r="L36" s="33"/>
    </row>
    <row r="37" spans="1:12" x14ac:dyDescent="0.25">
      <c r="A37" s="63" t="s">
        <v>335</v>
      </c>
      <c r="B37" s="4"/>
      <c r="C37" s="18"/>
      <c r="D37" s="18"/>
      <c r="E37" s="18"/>
      <c r="F37" s="64">
        <f>SUM(F10:F36)</f>
        <v>16891130.75</v>
      </c>
      <c r="G37" s="18"/>
      <c r="H37" s="7"/>
      <c r="I37" s="89"/>
      <c r="J37" s="90"/>
      <c r="K37" s="90"/>
      <c r="L37" s="91"/>
    </row>
    <row r="38" spans="1:12" x14ac:dyDescent="0.25">
      <c r="A38" s="4"/>
      <c r="B38" s="4"/>
      <c r="C38" s="18"/>
      <c r="D38" s="18"/>
      <c r="E38" s="18"/>
      <c r="F38" s="5"/>
      <c r="G38" s="18"/>
      <c r="H38" s="7"/>
      <c r="I38" s="79"/>
      <c r="J38" s="80"/>
      <c r="K38" s="80"/>
      <c r="L38" s="81"/>
    </row>
    <row r="39" spans="1:12" x14ac:dyDescent="0.25">
      <c r="A39" s="4" t="s">
        <v>111</v>
      </c>
      <c r="B39" s="4" t="s">
        <v>57</v>
      </c>
      <c r="C39" s="18" t="s">
        <v>58</v>
      </c>
      <c r="D39" s="18" t="s">
        <v>292</v>
      </c>
      <c r="E39" s="18" t="s">
        <v>17</v>
      </c>
      <c r="F39" s="5">
        <v>8000</v>
      </c>
      <c r="G39" s="18" t="s">
        <v>18</v>
      </c>
      <c r="H39" s="18" t="s">
        <v>19</v>
      </c>
      <c r="I39" s="79" t="s">
        <v>209</v>
      </c>
      <c r="J39" s="80"/>
      <c r="K39" s="80"/>
      <c r="L39" s="81"/>
    </row>
    <row r="40" spans="1:12" x14ac:dyDescent="0.25">
      <c r="A40" s="4" t="s">
        <v>112</v>
      </c>
      <c r="B40" s="4" t="s">
        <v>59</v>
      </c>
      <c r="C40" s="18" t="s">
        <v>58</v>
      </c>
      <c r="D40" s="18" t="s">
        <v>32</v>
      </c>
      <c r="E40" s="18" t="s">
        <v>17</v>
      </c>
      <c r="F40" s="5">
        <v>1000</v>
      </c>
      <c r="G40" s="18" t="s">
        <v>18</v>
      </c>
      <c r="H40" s="7">
        <v>41275</v>
      </c>
      <c r="I40" s="79" t="s">
        <v>86</v>
      </c>
      <c r="J40" s="80"/>
      <c r="K40" s="80"/>
      <c r="L40" s="81"/>
    </row>
    <row r="41" spans="1:12" x14ac:dyDescent="0.25">
      <c r="A41" s="4" t="s">
        <v>113</v>
      </c>
      <c r="B41" s="4" t="s">
        <v>37</v>
      </c>
      <c r="C41" s="18" t="s">
        <v>58</v>
      </c>
      <c r="D41" s="18" t="s">
        <v>32</v>
      </c>
      <c r="E41" s="18" t="s">
        <v>17</v>
      </c>
      <c r="F41" s="5">
        <v>12000</v>
      </c>
      <c r="G41" s="18" t="s">
        <v>18</v>
      </c>
      <c r="H41" s="18" t="s">
        <v>33</v>
      </c>
      <c r="I41" s="79" t="s">
        <v>38</v>
      </c>
      <c r="J41" s="80"/>
      <c r="K41" s="80"/>
      <c r="L41" s="81"/>
    </row>
    <row r="42" spans="1:12" x14ac:dyDescent="0.25">
      <c r="A42" s="4" t="s">
        <v>114</v>
      </c>
      <c r="B42" s="4" t="s">
        <v>39</v>
      </c>
      <c r="C42" s="18" t="s">
        <v>58</v>
      </c>
      <c r="D42" s="18" t="s">
        <v>262</v>
      </c>
      <c r="E42" s="18" t="s">
        <v>17</v>
      </c>
      <c r="F42" s="5">
        <v>24000</v>
      </c>
      <c r="G42" s="18" t="s">
        <v>18</v>
      </c>
      <c r="H42" s="18" t="s">
        <v>33</v>
      </c>
      <c r="I42" s="79" t="s">
        <v>40</v>
      </c>
      <c r="J42" s="80"/>
      <c r="K42" s="80"/>
      <c r="L42" s="81"/>
    </row>
    <row r="43" spans="1:12" x14ac:dyDescent="0.25">
      <c r="A43" s="4" t="s">
        <v>115</v>
      </c>
      <c r="B43" s="4" t="s">
        <v>41</v>
      </c>
      <c r="C43" s="18" t="s">
        <v>58</v>
      </c>
      <c r="D43" s="18" t="s">
        <v>32</v>
      </c>
      <c r="E43" s="18" t="s">
        <v>17</v>
      </c>
      <c r="F43" s="5">
        <v>12000</v>
      </c>
      <c r="G43" s="18" t="s">
        <v>18</v>
      </c>
      <c r="H43" s="18" t="s">
        <v>33</v>
      </c>
      <c r="I43" s="79" t="s">
        <v>87</v>
      </c>
      <c r="J43" s="80"/>
      <c r="K43" s="80"/>
      <c r="L43" s="81"/>
    </row>
    <row r="44" spans="1:12" x14ac:dyDescent="0.25">
      <c r="A44" s="4" t="s">
        <v>116</v>
      </c>
      <c r="B44" s="4" t="s">
        <v>66</v>
      </c>
      <c r="C44" s="18" t="s">
        <v>58</v>
      </c>
      <c r="D44" s="18" t="s">
        <v>22</v>
      </c>
      <c r="E44" s="18" t="s">
        <v>17</v>
      </c>
      <c r="F44" s="5">
        <v>5000</v>
      </c>
      <c r="G44" s="18" t="s">
        <v>18</v>
      </c>
      <c r="H44" s="18" t="s">
        <v>23</v>
      </c>
      <c r="I44" s="79" t="s">
        <v>84</v>
      </c>
      <c r="J44" s="80"/>
      <c r="K44" s="80"/>
      <c r="L44" s="81"/>
    </row>
    <row r="45" spans="1:12" x14ac:dyDescent="0.25">
      <c r="A45" s="4" t="s">
        <v>210</v>
      </c>
      <c r="B45" s="4" t="s">
        <v>60</v>
      </c>
      <c r="C45" s="18" t="s">
        <v>58</v>
      </c>
      <c r="D45" s="18" t="s">
        <v>22</v>
      </c>
      <c r="E45" s="18" t="s">
        <v>17</v>
      </c>
      <c r="F45" s="5">
        <v>5000</v>
      </c>
      <c r="G45" s="18" t="s">
        <v>49</v>
      </c>
      <c r="H45" s="18" t="s">
        <v>23</v>
      </c>
      <c r="I45" s="79" t="s">
        <v>83</v>
      </c>
      <c r="J45" s="80"/>
      <c r="K45" s="80"/>
      <c r="L45" s="81"/>
    </row>
    <row r="46" spans="1:12" x14ac:dyDescent="0.25">
      <c r="A46" s="4" t="s">
        <v>211</v>
      </c>
      <c r="B46" s="4" t="s">
        <v>29</v>
      </c>
      <c r="C46" s="18" t="s">
        <v>58</v>
      </c>
      <c r="D46" s="18" t="s">
        <v>262</v>
      </c>
      <c r="E46" s="18" t="s">
        <v>17</v>
      </c>
      <c r="F46" s="5">
        <v>10000</v>
      </c>
      <c r="G46" s="18" t="s">
        <v>49</v>
      </c>
      <c r="H46" s="18" t="s">
        <v>23</v>
      </c>
      <c r="I46" s="79" t="s">
        <v>30</v>
      </c>
      <c r="J46" s="80"/>
      <c r="K46" s="80"/>
      <c r="L46" s="81"/>
    </row>
    <row r="47" spans="1:12" ht="16.5" x14ac:dyDescent="0.35">
      <c r="A47" s="4" t="s">
        <v>212</v>
      </c>
      <c r="B47" s="4" t="s">
        <v>55</v>
      </c>
      <c r="C47" s="18" t="s">
        <v>58</v>
      </c>
      <c r="D47" s="18" t="s">
        <v>276</v>
      </c>
      <c r="E47" s="18" t="s">
        <v>17</v>
      </c>
      <c r="F47" s="6">
        <v>25000</v>
      </c>
      <c r="G47" s="18" t="s">
        <v>19</v>
      </c>
      <c r="H47" s="7" t="s">
        <v>19</v>
      </c>
      <c r="I47" s="79" t="s">
        <v>92</v>
      </c>
      <c r="J47" s="80"/>
      <c r="K47" s="80"/>
      <c r="L47" s="81"/>
    </row>
    <row r="48" spans="1:12" x14ac:dyDescent="0.25">
      <c r="A48" s="63" t="s">
        <v>335</v>
      </c>
      <c r="B48" s="4"/>
      <c r="C48" s="18"/>
      <c r="D48" s="18"/>
      <c r="E48" s="18"/>
      <c r="F48" s="64">
        <f>SUM(F39:F47)</f>
        <v>102000</v>
      </c>
      <c r="G48" s="18"/>
      <c r="H48" s="7"/>
      <c r="I48" s="89"/>
      <c r="J48" s="90"/>
      <c r="K48" s="90"/>
      <c r="L48" s="91"/>
    </row>
    <row r="49" spans="1:16" x14ac:dyDescent="0.25">
      <c r="A49" s="4"/>
      <c r="B49" s="4"/>
      <c r="C49" s="18"/>
      <c r="D49" s="18"/>
      <c r="E49" s="18"/>
      <c r="F49" s="5"/>
      <c r="G49" s="18"/>
      <c r="H49" s="18"/>
      <c r="I49" s="79"/>
      <c r="J49" s="80"/>
      <c r="K49" s="80"/>
      <c r="L49" s="81"/>
    </row>
    <row r="50" spans="1:16" x14ac:dyDescent="0.25">
      <c r="A50" s="4" t="s">
        <v>117</v>
      </c>
      <c r="B50" s="4" t="s">
        <v>15</v>
      </c>
      <c r="C50" s="18" t="s">
        <v>61</v>
      </c>
      <c r="D50" s="18" t="s">
        <v>16</v>
      </c>
      <c r="E50" s="18" t="s">
        <v>17</v>
      </c>
      <c r="F50" s="5">
        <f>11250+8750+10000</f>
        <v>30000</v>
      </c>
      <c r="G50" s="18" t="s">
        <v>18</v>
      </c>
      <c r="H50" s="18" t="s">
        <v>19</v>
      </c>
      <c r="I50" s="79" t="s">
        <v>28</v>
      </c>
      <c r="J50" s="80"/>
      <c r="K50" s="80"/>
      <c r="L50" s="81"/>
      <c r="P50">
        <f>11250+8750+5000+4500+13500+3600+24500+24000+20000+20000+100000+6000+10000+30000+6000</f>
        <v>287100</v>
      </c>
    </row>
    <row r="51" spans="1:16" x14ac:dyDescent="0.25">
      <c r="A51" s="4" t="s">
        <v>118</v>
      </c>
      <c r="B51" s="4" t="s">
        <v>25</v>
      </c>
      <c r="C51" s="18" t="s">
        <v>61</v>
      </c>
      <c r="D51" s="18" t="s">
        <v>292</v>
      </c>
      <c r="E51" s="18" t="s">
        <v>17</v>
      </c>
      <c r="F51" s="5">
        <f>5000+4500+13500+10000</f>
        <v>33000</v>
      </c>
      <c r="G51" s="18" t="s">
        <v>23</v>
      </c>
      <c r="H51" s="18" t="s">
        <v>24</v>
      </c>
      <c r="I51" s="79" t="s">
        <v>26</v>
      </c>
      <c r="J51" s="80"/>
      <c r="K51" s="80"/>
      <c r="L51" s="81"/>
    </row>
    <row r="52" spans="1:16" x14ac:dyDescent="0.25">
      <c r="A52" s="4" t="s">
        <v>119</v>
      </c>
      <c r="B52" s="4" t="s">
        <v>62</v>
      </c>
      <c r="C52" s="18" t="s">
        <v>61</v>
      </c>
      <c r="D52" s="18" t="s">
        <v>32</v>
      </c>
      <c r="E52" s="18" t="s">
        <v>17</v>
      </c>
      <c r="F52" s="5">
        <v>3600</v>
      </c>
      <c r="G52" s="18" t="s">
        <v>32</v>
      </c>
      <c r="H52" s="18" t="s">
        <v>33</v>
      </c>
      <c r="I52" s="79" t="s">
        <v>34</v>
      </c>
      <c r="J52" s="80"/>
      <c r="K52" s="80"/>
      <c r="L52" s="81"/>
    </row>
    <row r="53" spans="1:16" x14ac:dyDescent="0.25">
      <c r="A53" s="4" t="s">
        <v>120</v>
      </c>
      <c r="B53" s="4" t="s">
        <v>37</v>
      </c>
      <c r="C53" s="18" t="s">
        <v>61</v>
      </c>
      <c r="D53" s="18" t="s">
        <v>32</v>
      </c>
      <c r="E53" s="18" t="s">
        <v>17</v>
      </c>
      <c r="F53" s="5">
        <v>24500</v>
      </c>
      <c r="G53" s="18" t="s">
        <v>18</v>
      </c>
      <c r="H53" s="18" t="s">
        <v>33</v>
      </c>
      <c r="I53" s="79" t="s">
        <v>38</v>
      </c>
      <c r="J53" s="80"/>
      <c r="K53" s="80"/>
      <c r="L53" s="81"/>
    </row>
    <row r="54" spans="1:16" x14ac:dyDescent="0.25">
      <c r="A54" s="4" t="s">
        <v>121</v>
      </c>
      <c r="B54" s="4" t="s">
        <v>39</v>
      </c>
      <c r="C54" s="18" t="s">
        <v>61</v>
      </c>
      <c r="D54" s="18" t="s">
        <v>262</v>
      </c>
      <c r="E54" s="18" t="s">
        <v>17</v>
      </c>
      <c r="F54" s="5">
        <v>24000</v>
      </c>
      <c r="G54" s="18" t="s">
        <v>18</v>
      </c>
      <c r="H54" s="18" t="s">
        <v>33</v>
      </c>
      <c r="I54" s="79" t="s">
        <v>40</v>
      </c>
      <c r="J54" s="80"/>
      <c r="K54" s="80"/>
      <c r="L54" s="81"/>
    </row>
    <row r="55" spans="1:16" x14ac:dyDescent="0.25">
      <c r="A55" s="4" t="s">
        <v>122</v>
      </c>
      <c r="B55" s="4" t="s">
        <v>41</v>
      </c>
      <c r="C55" s="18" t="s">
        <v>61</v>
      </c>
      <c r="D55" s="18" t="s">
        <v>32</v>
      </c>
      <c r="E55" s="18" t="s">
        <v>17</v>
      </c>
      <c r="F55" s="5">
        <v>20000</v>
      </c>
      <c r="G55" s="18" t="s">
        <v>32</v>
      </c>
      <c r="H55" s="18"/>
      <c r="I55" s="79" t="s">
        <v>88</v>
      </c>
      <c r="J55" s="80"/>
      <c r="K55" s="80"/>
      <c r="L55" s="81"/>
    </row>
    <row r="56" spans="1:16" x14ac:dyDescent="0.25">
      <c r="A56" s="4" t="s">
        <v>123</v>
      </c>
      <c r="B56" s="4" t="s">
        <v>43</v>
      </c>
      <c r="C56" s="18" t="s">
        <v>61</v>
      </c>
      <c r="D56" s="18" t="s">
        <v>262</v>
      </c>
      <c r="E56" s="18" t="s">
        <v>17</v>
      </c>
      <c r="F56" s="5">
        <v>6000</v>
      </c>
      <c r="G56" s="18" t="s">
        <v>18</v>
      </c>
      <c r="H56" s="18" t="s">
        <v>33</v>
      </c>
      <c r="I56" s="79" t="s">
        <v>44</v>
      </c>
      <c r="J56" s="80"/>
      <c r="K56" s="80"/>
      <c r="L56" s="81"/>
    </row>
    <row r="57" spans="1:16" x14ac:dyDescent="0.25">
      <c r="A57" s="4" t="s">
        <v>124</v>
      </c>
      <c r="B57" s="4" t="s">
        <v>55</v>
      </c>
      <c r="C57" s="18" t="s">
        <v>61</v>
      </c>
      <c r="D57" s="18" t="s">
        <v>27</v>
      </c>
      <c r="E57" s="18" t="s">
        <v>221</v>
      </c>
      <c r="F57" s="5">
        <v>20000</v>
      </c>
      <c r="G57" s="18" t="s">
        <v>275</v>
      </c>
      <c r="H57" s="7">
        <v>41580</v>
      </c>
      <c r="I57" s="79" t="s">
        <v>220</v>
      </c>
      <c r="J57" s="80"/>
      <c r="K57" s="80"/>
      <c r="L57" s="81"/>
    </row>
    <row r="58" spans="1:16" x14ac:dyDescent="0.25">
      <c r="A58" s="4" t="s">
        <v>125</v>
      </c>
      <c r="B58" s="4" t="s">
        <v>66</v>
      </c>
      <c r="C58" s="18" t="s">
        <v>61</v>
      </c>
      <c r="D58" s="18" t="s">
        <v>262</v>
      </c>
      <c r="E58" s="18" t="s">
        <v>17</v>
      </c>
      <c r="F58" s="5">
        <v>20000</v>
      </c>
      <c r="G58" s="18" t="s">
        <v>23</v>
      </c>
      <c r="H58" s="18" t="s">
        <v>24</v>
      </c>
      <c r="I58" s="79" t="s">
        <v>84</v>
      </c>
      <c r="J58" s="80"/>
      <c r="K58" s="80"/>
      <c r="L58" s="81"/>
    </row>
    <row r="59" spans="1:16" x14ac:dyDescent="0.25">
      <c r="A59" s="4" t="s">
        <v>294</v>
      </c>
      <c r="B59" s="4" t="s">
        <v>296</v>
      </c>
      <c r="C59" s="18" t="s">
        <v>61</v>
      </c>
      <c r="D59" s="18" t="s">
        <v>262</v>
      </c>
      <c r="E59" s="18" t="s">
        <v>17</v>
      </c>
      <c r="F59" s="5">
        <v>6000</v>
      </c>
      <c r="G59" s="18" t="s">
        <v>18</v>
      </c>
      <c r="H59" s="18" t="s">
        <v>349</v>
      </c>
      <c r="I59" s="62" t="s">
        <v>350</v>
      </c>
      <c r="J59" s="49"/>
      <c r="K59" s="49"/>
      <c r="L59" s="50"/>
    </row>
    <row r="60" spans="1:16" ht="16.5" x14ac:dyDescent="0.35">
      <c r="A60" s="4" t="s">
        <v>295</v>
      </c>
      <c r="B60" s="4" t="s">
        <v>293</v>
      </c>
      <c r="C60" s="18"/>
      <c r="D60" s="18"/>
      <c r="E60" s="18"/>
      <c r="F60" s="6">
        <v>100000</v>
      </c>
      <c r="G60" s="18" t="s">
        <v>219</v>
      </c>
      <c r="H60" s="18" t="s">
        <v>298</v>
      </c>
      <c r="I60" s="62" t="s">
        <v>351</v>
      </c>
      <c r="J60" s="32"/>
      <c r="K60" s="32"/>
      <c r="L60" s="33"/>
    </row>
    <row r="61" spans="1:16" x14ac:dyDescent="0.25">
      <c r="A61" s="63" t="s">
        <v>335</v>
      </c>
      <c r="B61" s="4"/>
      <c r="C61" s="18"/>
      <c r="D61" s="18"/>
      <c r="E61" s="18"/>
      <c r="F61" s="64">
        <f>SUM(F50:F60)</f>
        <v>287100</v>
      </c>
      <c r="G61" s="18"/>
      <c r="H61" s="18"/>
      <c r="I61" s="79"/>
      <c r="J61" s="80"/>
      <c r="K61" s="80"/>
      <c r="L61" s="81"/>
    </row>
    <row r="62" spans="1:16" x14ac:dyDescent="0.25">
      <c r="A62" s="4"/>
      <c r="B62" s="4"/>
      <c r="C62" s="18"/>
      <c r="D62" s="18"/>
      <c r="E62" s="18"/>
      <c r="F62" s="5"/>
      <c r="G62" s="18"/>
      <c r="H62" s="18"/>
      <c r="I62" s="79"/>
      <c r="J62" s="80"/>
      <c r="K62" s="80"/>
      <c r="L62" s="81"/>
    </row>
    <row r="63" spans="1:16" x14ac:dyDescent="0.25">
      <c r="A63" s="57" t="s">
        <v>126</v>
      </c>
      <c r="B63" s="57" t="s">
        <v>25</v>
      </c>
      <c r="C63" s="67" t="s">
        <v>63</v>
      </c>
      <c r="D63" s="67" t="s">
        <v>223</v>
      </c>
      <c r="E63" s="18" t="s">
        <v>17</v>
      </c>
      <c r="F63" s="5">
        <v>65000</v>
      </c>
      <c r="G63" s="18" t="s">
        <v>23</v>
      </c>
      <c r="H63" s="18" t="s">
        <v>24</v>
      </c>
      <c r="I63" s="79" t="s">
        <v>26</v>
      </c>
      <c r="J63" s="80"/>
      <c r="K63" s="80"/>
      <c r="L63" s="81"/>
    </row>
    <row r="64" spans="1:16" x14ac:dyDescent="0.25">
      <c r="A64" s="57" t="s">
        <v>127</v>
      </c>
      <c r="B64" s="57" t="s">
        <v>62</v>
      </c>
      <c r="C64" s="67" t="s">
        <v>63</v>
      </c>
      <c r="D64" s="67" t="s">
        <v>32</v>
      </c>
      <c r="E64" s="18" t="s">
        <v>17</v>
      </c>
      <c r="F64" s="5">
        <v>3600</v>
      </c>
      <c r="G64" s="18" t="s">
        <v>32</v>
      </c>
      <c r="H64" s="18" t="s">
        <v>33</v>
      </c>
      <c r="I64" s="79" t="s">
        <v>34</v>
      </c>
      <c r="J64" s="80"/>
      <c r="K64" s="80"/>
      <c r="L64" s="81"/>
    </row>
    <row r="65" spans="1:12" x14ac:dyDescent="0.25">
      <c r="A65" s="57" t="s">
        <v>128</v>
      </c>
      <c r="B65" s="57" t="s">
        <v>37</v>
      </c>
      <c r="C65" s="67" t="s">
        <v>63</v>
      </c>
      <c r="D65" s="67" t="s">
        <v>32</v>
      </c>
      <c r="E65" s="18" t="s">
        <v>17</v>
      </c>
      <c r="F65" s="5">
        <v>20000</v>
      </c>
      <c r="G65" s="18" t="s">
        <v>18</v>
      </c>
      <c r="H65" s="18" t="s">
        <v>33</v>
      </c>
      <c r="I65" s="79" t="s">
        <v>38</v>
      </c>
      <c r="J65" s="80"/>
      <c r="K65" s="80"/>
      <c r="L65" s="81"/>
    </row>
    <row r="66" spans="1:12" x14ac:dyDescent="0.25">
      <c r="A66" s="57" t="s">
        <v>129</v>
      </c>
      <c r="B66" s="57" t="s">
        <v>39</v>
      </c>
      <c r="C66" s="67" t="s">
        <v>63</v>
      </c>
      <c r="D66" s="67" t="s">
        <v>262</v>
      </c>
      <c r="E66" s="18" t="s">
        <v>17</v>
      </c>
      <c r="F66" s="5">
        <v>24000</v>
      </c>
      <c r="G66" s="18" t="s">
        <v>18</v>
      </c>
      <c r="H66" s="18" t="s">
        <v>33</v>
      </c>
      <c r="I66" s="79" t="s">
        <v>40</v>
      </c>
      <c r="J66" s="80"/>
      <c r="K66" s="80"/>
      <c r="L66" s="81"/>
    </row>
    <row r="67" spans="1:12" x14ac:dyDescent="0.25">
      <c r="A67" s="57" t="s">
        <v>130</v>
      </c>
      <c r="B67" s="57" t="s">
        <v>41</v>
      </c>
      <c r="C67" s="67" t="s">
        <v>63</v>
      </c>
      <c r="D67" s="67" t="s">
        <v>32</v>
      </c>
      <c r="E67" s="18" t="s">
        <v>17</v>
      </c>
      <c r="F67" s="5">
        <v>12000</v>
      </c>
      <c r="G67" s="18" t="s">
        <v>18</v>
      </c>
      <c r="H67" s="18" t="s">
        <v>33</v>
      </c>
      <c r="I67" s="79" t="s">
        <v>87</v>
      </c>
      <c r="J67" s="80"/>
      <c r="K67" s="80"/>
      <c r="L67" s="81"/>
    </row>
    <row r="68" spans="1:12" x14ac:dyDescent="0.25">
      <c r="A68" s="57" t="s">
        <v>131</v>
      </c>
      <c r="B68" s="57" t="s">
        <v>95</v>
      </c>
      <c r="C68" s="67" t="s">
        <v>63</v>
      </c>
      <c r="D68" s="67" t="s">
        <v>262</v>
      </c>
      <c r="E68" s="18" t="s">
        <v>17</v>
      </c>
      <c r="F68" s="5">
        <v>15000</v>
      </c>
      <c r="G68" s="18" t="s">
        <v>23</v>
      </c>
      <c r="H68" s="18" t="s">
        <v>24</v>
      </c>
      <c r="I68" s="79" t="s">
        <v>84</v>
      </c>
      <c r="J68" s="80"/>
      <c r="K68" s="80"/>
      <c r="L68" s="81"/>
    </row>
    <row r="69" spans="1:12" x14ac:dyDescent="0.25">
      <c r="A69" s="57" t="s">
        <v>222</v>
      </c>
      <c r="B69" s="57" t="s">
        <v>64</v>
      </c>
      <c r="C69" s="67" t="s">
        <v>63</v>
      </c>
      <c r="D69" s="67" t="s">
        <v>22</v>
      </c>
      <c r="E69" s="18" t="s">
        <v>17</v>
      </c>
      <c r="F69" s="5">
        <v>20000</v>
      </c>
      <c r="G69" s="18" t="s">
        <v>320</v>
      </c>
      <c r="H69" s="7">
        <v>41307</v>
      </c>
      <c r="I69" s="79" t="s">
        <v>89</v>
      </c>
      <c r="J69" s="80"/>
      <c r="K69" s="80"/>
      <c r="L69" s="81"/>
    </row>
    <row r="70" spans="1:12" ht="16.5" x14ac:dyDescent="0.35">
      <c r="A70" s="57" t="s">
        <v>353</v>
      </c>
      <c r="B70" s="57" t="s">
        <v>354</v>
      </c>
      <c r="C70" s="67" t="s">
        <v>63</v>
      </c>
      <c r="D70" s="67" t="s">
        <v>262</v>
      </c>
      <c r="E70" s="18" t="s">
        <v>17</v>
      </c>
      <c r="F70" s="6">
        <v>5000</v>
      </c>
      <c r="G70" s="18" t="s">
        <v>49</v>
      </c>
      <c r="H70" s="18" t="s">
        <v>23</v>
      </c>
      <c r="I70" s="79" t="s">
        <v>30</v>
      </c>
      <c r="J70" s="80"/>
      <c r="K70" s="80"/>
      <c r="L70" s="81"/>
    </row>
    <row r="71" spans="1:12" x14ac:dyDescent="0.25">
      <c r="A71" s="63" t="s">
        <v>335</v>
      </c>
      <c r="B71" s="4"/>
      <c r="C71" s="18"/>
      <c r="D71" s="18"/>
      <c r="E71" s="18"/>
      <c r="F71" s="66">
        <f>SUM(F63:F70)</f>
        <v>164600</v>
      </c>
      <c r="G71" s="18"/>
      <c r="H71" s="18"/>
      <c r="I71" s="79"/>
      <c r="J71" s="80"/>
      <c r="K71" s="80"/>
      <c r="L71" s="81"/>
    </row>
    <row r="72" spans="1:12" x14ac:dyDescent="0.25">
      <c r="A72" s="4"/>
      <c r="B72" s="4"/>
      <c r="C72" s="18"/>
      <c r="D72" s="18"/>
      <c r="E72" s="18"/>
      <c r="F72" s="11"/>
      <c r="G72" s="18"/>
      <c r="H72" s="18"/>
      <c r="I72" s="79"/>
      <c r="J72" s="80"/>
      <c r="K72" s="80"/>
      <c r="L72" s="81"/>
    </row>
    <row r="73" spans="1:12" x14ac:dyDescent="0.25">
      <c r="A73" s="57" t="s">
        <v>132</v>
      </c>
      <c r="B73" s="57" t="s">
        <v>25</v>
      </c>
      <c r="C73" s="18" t="s">
        <v>65</v>
      </c>
      <c r="D73" s="18" t="s">
        <v>16</v>
      </c>
      <c r="E73" s="18" t="s">
        <v>17</v>
      </c>
      <c r="F73" s="5">
        <f>7650+6250+4000+2650+2650</f>
        <v>23200</v>
      </c>
      <c r="G73" s="18" t="s">
        <v>18</v>
      </c>
      <c r="H73" s="18" t="s">
        <v>19</v>
      </c>
      <c r="I73" s="8" t="s">
        <v>28</v>
      </c>
      <c r="J73" s="9"/>
      <c r="K73" s="9"/>
      <c r="L73" s="10"/>
    </row>
    <row r="74" spans="1:12" x14ac:dyDescent="0.25">
      <c r="A74" s="57" t="s">
        <v>133</v>
      </c>
      <c r="B74" s="57" t="s">
        <v>25</v>
      </c>
      <c r="C74" s="18" t="s">
        <v>65</v>
      </c>
      <c r="D74" s="18" t="s">
        <v>292</v>
      </c>
      <c r="E74" s="18" t="s">
        <v>17</v>
      </c>
      <c r="F74" s="5">
        <f>3600+1000+3600+5000+3600+5000</f>
        <v>21800</v>
      </c>
      <c r="G74" s="18" t="s">
        <v>23</v>
      </c>
      <c r="H74" s="18" t="s">
        <v>24</v>
      </c>
      <c r="I74" s="8" t="s">
        <v>26</v>
      </c>
      <c r="J74" s="9"/>
      <c r="K74" s="9"/>
      <c r="L74" s="10"/>
    </row>
    <row r="75" spans="1:12" x14ac:dyDescent="0.25">
      <c r="A75" s="57" t="s">
        <v>134</v>
      </c>
      <c r="B75" s="57" t="s">
        <v>37</v>
      </c>
      <c r="C75" s="18" t="s">
        <v>65</v>
      </c>
      <c r="D75" s="18" t="s">
        <v>32</v>
      </c>
      <c r="E75" s="18" t="s">
        <v>17</v>
      </c>
      <c r="F75" s="5">
        <v>6000</v>
      </c>
      <c r="G75" s="18" t="s">
        <v>18</v>
      </c>
      <c r="H75" s="18" t="s">
        <v>33</v>
      </c>
      <c r="I75" s="79" t="s">
        <v>38</v>
      </c>
      <c r="J75" s="80"/>
      <c r="K75" s="80"/>
      <c r="L75" s="81"/>
    </row>
    <row r="76" spans="1:12" x14ac:dyDescent="0.25">
      <c r="A76" s="57" t="s">
        <v>135</v>
      </c>
      <c r="B76" s="57" t="s">
        <v>39</v>
      </c>
      <c r="C76" s="18" t="s">
        <v>65</v>
      </c>
      <c r="D76" s="18" t="s">
        <v>262</v>
      </c>
      <c r="E76" s="18" t="s">
        <v>17</v>
      </c>
      <c r="F76" s="5">
        <v>24000</v>
      </c>
      <c r="G76" s="18" t="s">
        <v>18</v>
      </c>
      <c r="H76" s="18" t="s">
        <v>33</v>
      </c>
      <c r="I76" s="79" t="s">
        <v>40</v>
      </c>
      <c r="J76" s="80"/>
      <c r="K76" s="80"/>
      <c r="L76" s="81"/>
    </row>
    <row r="77" spans="1:12" x14ac:dyDescent="0.25">
      <c r="A77" s="57" t="s">
        <v>135</v>
      </c>
      <c r="B77" s="57" t="s">
        <v>224</v>
      </c>
      <c r="C77" s="18" t="s">
        <v>65</v>
      </c>
      <c r="D77" s="18" t="s">
        <v>32</v>
      </c>
      <c r="E77" s="18" t="s">
        <v>17</v>
      </c>
      <c r="F77" s="5">
        <v>12000</v>
      </c>
      <c r="G77" s="18" t="s">
        <v>18</v>
      </c>
      <c r="H77" s="18" t="s">
        <v>33</v>
      </c>
      <c r="I77" s="79" t="s">
        <v>87</v>
      </c>
      <c r="J77" s="80"/>
      <c r="K77" s="80"/>
      <c r="L77" s="81"/>
    </row>
    <row r="78" spans="1:12" x14ac:dyDescent="0.25">
      <c r="A78" s="57" t="s">
        <v>136</v>
      </c>
      <c r="B78" s="57" t="s">
        <v>66</v>
      </c>
      <c r="C78" s="18" t="s">
        <v>65</v>
      </c>
      <c r="D78" s="18" t="s">
        <v>22</v>
      </c>
      <c r="E78" s="18" t="s">
        <v>17</v>
      </c>
      <c r="F78" s="5">
        <v>10000</v>
      </c>
      <c r="G78" s="18" t="s">
        <v>23</v>
      </c>
      <c r="H78" s="18" t="s">
        <v>24</v>
      </c>
      <c r="I78" s="79" t="s">
        <v>84</v>
      </c>
      <c r="J78" s="80"/>
      <c r="K78" s="80"/>
      <c r="L78" s="81"/>
    </row>
    <row r="79" spans="1:12" ht="16.5" x14ac:dyDescent="0.35">
      <c r="A79" s="57" t="s">
        <v>137</v>
      </c>
      <c r="B79" s="57" t="s">
        <v>68</v>
      </c>
      <c r="C79" s="18" t="s">
        <v>65</v>
      </c>
      <c r="D79" s="18" t="s">
        <v>27</v>
      </c>
      <c r="E79" s="18" t="s">
        <v>17</v>
      </c>
      <c r="F79" s="6">
        <v>20000</v>
      </c>
      <c r="G79" s="18" t="s">
        <v>307</v>
      </c>
      <c r="H79" s="18" t="s">
        <v>308</v>
      </c>
      <c r="I79" s="79" t="s">
        <v>305</v>
      </c>
      <c r="J79" s="80"/>
      <c r="K79" s="80"/>
      <c r="L79" s="81"/>
    </row>
    <row r="80" spans="1:12" x14ac:dyDescent="0.25">
      <c r="A80" s="63" t="s">
        <v>335</v>
      </c>
      <c r="B80" s="4"/>
      <c r="C80" s="18"/>
      <c r="D80" s="18"/>
      <c r="E80" s="18"/>
      <c r="F80" s="66">
        <f>SUM(F73:F79)</f>
        <v>117000</v>
      </c>
      <c r="G80" s="18"/>
      <c r="H80" s="18"/>
      <c r="I80" s="79"/>
      <c r="J80" s="80"/>
      <c r="K80" s="80"/>
      <c r="L80" s="81"/>
    </row>
    <row r="81" spans="1:14" x14ac:dyDescent="0.25">
      <c r="A81" s="4"/>
      <c r="B81" s="4"/>
      <c r="C81" s="18"/>
      <c r="D81" s="18"/>
      <c r="E81" s="18"/>
      <c r="F81" s="11"/>
      <c r="G81" s="18"/>
      <c r="H81" s="18"/>
      <c r="I81" s="37"/>
      <c r="J81" s="38"/>
      <c r="K81" s="38"/>
      <c r="L81" s="39"/>
    </row>
    <row r="82" spans="1:14" x14ac:dyDescent="0.25">
      <c r="A82" s="4" t="s">
        <v>138</v>
      </c>
      <c r="B82" s="4" t="s">
        <v>15</v>
      </c>
      <c r="C82" s="18" t="s">
        <v>67</v>
      </c>
      <c r="D82" s="18" t="s">
        <v>16</v>
      </c>
      <c r="E82" s="18" t="s">
        <v>17</v>
      </c>
      <c r="F82" s="5">
        <v>18500</v>
      </c>
      <c r="G82" s="18" t="s">
        <v>18</v>
      </c>
      <c r="H82" s="18" t="s">
        <v>19</v>
      </c>
      <c r="I82" s="79" t="s">
        <v>28</v>
      </c>
      <c r="J82" s="80"/>
      <c r="K82" s="80"/>
      <c r="L82" s="81"/>
    </row>
    <row r="83" spans="1:14" x14ac:dyDescent="0.25">
      <c r="A83" s="4" t="s">
        <v>139</v>
      </c>
      <c r="B83" s="4" t="s">
        <v>25</v>
      </c>
      <c r="C83" s="18" t="s">
        <v>67</v>
      </c>
      <c r="D83" s="18" t="s">
        <v>22</v>
      </c>
      <c r="E83" s="18" t="s">
        <v>17</v>
      </c>
      <c r="F83" s="5">
        <v>8500</v>
      </c>
      <c r="G83" s="18" t="s">
        <v>23</v>
      </c>
      <c r="H83" s="18" t="s">
        <v>24</v>
      </c>
      <c r="I83" s="79" t="s">
        <v>26</v>
      </c>
      <c r="J83" s="80"/>
      <c r="K83" s="80"/>
      <c r="L83" s="81"/>
    </row>
    <row r="84" spans="1:14" x14ac:dyDescent="0.25">
      <c r="A84" s="4" t="s">
        <v>140</v>
      </c>
      <c r="B84" s="4" t="s">
        <v>300</v>
      </c>
      <c r="C84" s="18" t="s">
        <v>67</v>
      </c>
      <c r="D84" s="18" t="s">
        <v>262</v>
      </c>
      <c r="E84" s="18" t="s">
        <v>17</v>
      </c>
      <c r="F84" s="5">
        <v>15000</v>
      </c>
      <c r="G84" s="18" t="s">
        <v>23</v>
      </c>
      <c r="H84" s="18" t="s">
        <v>24</v>
      </c>
      <c r="I84" s="59" t="s">
        <v>334</v>
      </c>
      <c r="J84" s="49"/>
      <c r="K84" s="49"/>
      <c r="L84" s="50"/>
    </row>
    <row r="85" spans="1:14" x14ac:dyDescent="0.25">
      <c r="A85" s="4" t="s">
        <v>141</v>
      </c>
      <c r="B85" s="4" t="s">
        <v>37</v>
      </c>
      <c r="C85" s="18" t="s">
        <v>67</v>
      </c>
      <c r="D85" s="18" t="s">
        <v>32</v>
      </c>
      <c r="E85" s="18" t="s">
        <v>17</v>
      </c>
      <c r="F85" s="5">
        <v>15000</v>
      </c>
      <c r="G85" s="18" t="s">
        <v>18</v>
      </c>
      <c r="H85" s="18" t="s">
        <v>33</v>
      </c>
      <c r="I85" s="79" t="s">
        <v>38</v>
      </c>
      <c r="J85" s="80"/>
      <c r="K85" s="80"/>
      <c r="L85" s="81"/>
      <c r="N85">
        <f>72+30+8+5+40+40</f>
        <v>195</v>
      </c>
    </row>
    <row r="86" spans="1:14" x14ac:dyDescent="0.25">
      <c r="A86" s="4" t="s">
        <v>142</v>
      </c>
      <c r="B86" s="4" t="s">
        <v>39</v>
      </c>
      <c r="C86" s="18" t="s">
        <v>67</v>
      </c>
      <c r="D86" s="18" t="s">
        <v>32</v>
      </c>
      <c r="E86" s="18" t="s">
        <v>17</v>
      </c>
      <c r="F86" s="5">
        <v>24000</v>
      </c>
      <c r="G86" s="18" t="s">
        <v>18</v>
      </c>
      <c r="H86" s="18" t="s">
        <v>33</v>
      </c>
      <c r="I86" s="79" t="s">
        <v>40</v>
      </c>
      <c r="J86" s="80"/>
      <c r="K86" s="80"/>
      <c r="L86" s="81"/>
      <c r="N86">
        <f>24+16+40+20+25+25+25+60+55+20+20+20+30+10+75+20+5+70+12+6.5+11.5+20+10+11+6+8+12+14+4+25+2+3+50+15+10+35</f>
        <v>815</v>
      </c>
    </row>
    <row r="87" spans="1:14" x14ac:dyDescent="0.25">
      <c r="A87" s="4" t="s">
        <v>228</v>
      </c>
      <c r="B87" s="4" t="s">
        <v>41</v>
      </c>
      <c r="C87" s="18" t="s">
        <v>67</v>
      </c>
      <c r="D87" s="18" t="s">
        <v>32</v>
      </c>
      <c r="E87" s="18" t="s">
        <v>17</v>
      </c>
      <c r="F87" s="5">
        <v>12000</v>
      </c>
      <c r="G87" s="18" t="s">
        <v>18</v>
      </c>
      <c r="H87" s="18" t="s">
        <v>33</v>
      </c>
      <c r="I87" s="79" t="s">
        <v>87</v>
      </c>
      <c r="J87" s="80"/>
      <c r="K87" s="80"/>
      <c r="L87" s="81"/>
    </row>
    <row r="88" spans="1:14" x14ac:dyDescent="0.25">
      <c r="A88" s="4" t="s">
        <v>229</v>
      </c>
      <c r="B88" s="4" t="s">
        <v>69</v>
      </c>
      <c r="C88" s="18" t="s">
        <v>67</v>
      </c>
      <c r="D88" s="18" t="s">
        <v>301</v>
      </c>
      <c r="E88" s="18" t="s">
        <v>17</v>
      </c>
      <c r="F88" s="5">
        <v>15000</v>
      </c>
      <c r="G88" s="18" t="s">
        <v>23</v>
      </c>
      <c r="H88" s="18"/>
      <c r="I88" s="79" t="s">
        <v>93</v>
      </c>
      <c r="J88" s="80"/>
      <c r="K88" s="80"/>
      <c r="L88" s="81"/>
    </row>
    <row r="89" spans="1:14" x14ac:dyDescent="0.25">
      <c r="A89" s="4" t="s">
        <v>143</v>
      </c>
      <c r="B89" s="4" t="s">
        <v>227</v>
      </c>
      <c r="C89" s="18" t="s">
        <v>67</v>
      </c>
      <c r="D89" s="18" t="s">
        <v>22</v>
      </c>
      <c r="E89" s="18" t="s">
        <v>17</v>
      </c>
      <c r="F89" s="5">
        <v>40000</v>
      </c>
      <c r="G89" s="7" t="s">
        <v>23</v>
      </c>
      <c r="H89" s="7" t="s">
        <v>24</v>
      </c>
      <c r="I89" s="37" t="s">
        <v>246</v>
      </c>
      <c r="J89" s="34"/>
      <c r="K89" s="34"/>
      <c r="L89" s="35"/>
    </row>
    <row r="90" spans="1:14" x14ac:dyDescent="0.25">
      <c r="A90" s="4" t="s">
        <v>144</v>
      </c>
      <c r="B90" s="4" t="s">
        <v>70</v>
      </c>
      <c r="C90" s="18" t="s">
        <v>67</v>
      </c>
      <c r="D90" s="18" t="s">
        <v>22</v>
      </c>
      <c r="E90" s="18" t="s">
        <v>239</v>
      </c>
      <c r="F90" s="58">
        <f>72000+30000+8000+5000+80000+32000+8000</f>
        <v>235000</v>
      </c>
      <c r="G90" s="7" t="s">
        <v>297</v>
      </c>
      <c r="H90" s="7" t="s">
        <v>298</v>
      </c>
      <c r="I90" s="79" t="s">
        <v>256</v>
      </c>
      <c r="J90" s="80"/>
      <c r="K90" s="80"/>
      <c r="L90" s="81"/>
    </row>
    <row r="91" spans="1:14" x14ac:dyDescent="0.25">
      <c r="A91" s="4" t="s">
        <v>225</v>
      </c>
      <c r="B91" s="4" t="s">
        <v>226</v>
      </c>
      <c r="C91" s="18" t="s">
        <v>67</v>
      </c>
      <c r="D91" s="18" t="s">
        <v>22</v>
      </c>
      <c r="E91" s="18" t="s">
        <v>239</v>
      </c>
      <c r="F91" s="58">
        <f>24000+16000+40000+20000+25000+25000+25000+60000+55000+20000+20000+40000+50000+20000+5000+70000+12000+6500+11500+20000+10000+11000+6000+8000+12000+18000+25000+2000+3000+50000+15000+10000+30000</f>
        <v>765000</v>
      </c>
      <c r="G91" s="7" t="s">
        <v>297</v>
      </c>
      <c r="H91" s="7" t="s">
        <v>298</v>
      </c>
      <c r="I91" s="48" t="s">
        <v>299</v>
      </c>
      <c r="J91" s="34"/>
      <c r="K91" s="34"/>
      <c r="L91" s="35"/>
    </row>
    <row r="92" spans="1:14" ht="16.5" x14ac:dyDescent="0.35">
      <c r="A92" s="4" t="s">
        <v>333</v>
      </c>
      <c r="B92" s="4" t="s">
        <v>64</v>
      </c>
      <c r="C92" s="18" t="s">
        <v>67</v>
      </c>
      <c r="D92" s="18" t="s">
        <v>27</v>
      </c>
      <c r="E92" s="18" t="s">
        <v>17</v>
      </c>
      <c r="F92" s="6">
        <v>20000</v>
      </c>
      <c r="G92" s="18" t="s">
        <v>275</v>
      </c>
      <c r="H92" s="7">
        <v>41579</v>
      </c>
      <c r="I92" s="79" t="s">
        <v>90</v>
      </c>
      <c r="J92" s="80"/>
      <c r="K92" s="80"/>
      <c r="L92" s="81"/>
    </row>
    <row r="93" spans="1:14" x14ac:dyDescent="0.25">
      <c r="A93" s="63" t="s">
        <v>335</v>
      </c>
      <c r="B93" s="4"/>
      <c r="C93" s="18"/>
      <c r="D93" s="18"/>
      <c r="E93" s="18"/>
      <c r="F93" s="66">
        <f>SUM(F82:F92)</f>
        <v>1168000</v>
      </c>
      <c r="G93" s="18"/>
      <c r="H93" s="18"/>
      <c r="I93" s="79"/>
      <c r="J93" s="80"/>
      <c r="K93" s="80"/>
      <c r="L93" s="81"/>
    </row>
    <row r="94" spans="1:14" x14ac:dyDescent="0.25">
      <c r="A94" s="1"/>
      <c r="B94" s="1"/>
      <c r="C94" s="20"/>
      <c r="D94" s="20"/>
      <c r="E94" s="20"/>
      <c r="F94" s="2"/>
      <c r="G94" s="20"/>
      <c r="H94" s="20"/>
      <c r="I94" s="80"/>
      <c r="J94" s="80"/>
      <c r="K94" s="80"/>
      <c r="L94" s="80"/>
    </row>
    <row r="95" spans="1:14" x14ac:dyDescent="0.25">
      <c r="A95" s="4" t="s">
        <v>145</v>
      </c>
      <c r="B95" s="4" t="s">
        <v>15</v>
      </c>
      <c r="C95" s="18" t="s">
        <v>71</v>
      </c>
      <c r="D95" s="18" t="s">
        <v>16</v>
      </c>
      <c r="E95" s="18" t="s">
        <v>17</v>
      </c>
      <c r="F95" s="5">
        <v>17000</v>
      </c>
      <c r="G95" s="18" t="s">
        <v>18</v>
      </c>
      <c r="H95" s="18" t="s">
        <v>19</v>
      </c>
      <c r="I95" s="79" t="s">
        <v>28</v>
      </c>
      <c r="J95" s="80"/>
      <c r="K95" s="80"/>
      <c r="L95" s="81"/>
    </row>
    <row r="96" spans="1:14" x14ac:dyDescent="0.25">
      <c r="A96" s="4" t="s">
        <v>146</v>
      </c>
      <c r="B96" s="4" t="s">
        <v>25</v>
      </c>
      <c r="C96" s="18" t="s">
        <v>71</v>
      </c>
      <c r="D96" s="18" t="s">
        <v>292</v>
      </c>
      <c r="E96" s="18" t="s">
        <v>17</v>
      </c>
      <c r="F96" s="5">
        <f>8000+7000+7000</f>
        <v>22000</v>
      </c>
      <c r="G96" s="18" t="s">
        <v>23</v>
      </c>
      <c r="H96" s="18" t="s">
        <v>24</v>
      </c>
      <c r="I96" s="79" t="s">
        <v>26</v>
      </c>
      <c r="J96" s="80"/>
      <c r="K96" s="80"/>
      <c r="L96" s="81"/>
    </row>
    <row r="97" spans="1:13" x14ac:dyDescent="0.25">
      <c r="A97" s="4" t="s">
        <v>147</v>
      </c>
      <c r="B97" s="4" t="s">
        <v>37</v>
      </c>
      <c r="C97" s="18" t="s">
        <v>71</v>
      </c>
      <c r="D97" s="18" t="s">
        <v>32</v>
      </c>
      <c r="E97" s="18" t="s">
        <v>17</v>
      </c>
      <c r="F97" s="5">
        <v>14000</v>
      </c>
      <c r="G97" s="18" t="s">
        <v>18</v>
      </c>
      <c r="H97" s="18" t="s">
        <v>33</v>
      </c>
      <c r="I97" s="79" t="s">
        <v>38</v>
      </c>
      <c r="J97" s="80"/>
      <c r="K97" s="80"/>
      <c r="L97" s="81"/>
    </row>
    <row r="98" spans="1:13" x14ac:dyDescent="0.25">
      <c r="A98" s="4" t="s">
        <v>148</v>
      </c>
      <c r="B98" s="4" t="s">
        <v>39</v>
      </c>
      <c r="C98" s="18" t="s">
        <v>71</v>
      </c>
      <c r="D98" s="18" t="s">
        <v>262</v>
      </c>
      <c r="E98" s="18" t="s">
        <v>17</v>
      </c>
      <c r="F98" s="5">
        <v>24000</v>
      </c>
      <c r="G98" s="18" t="s">
        <v>18</v>
      </c>
      <c r="H98" s="18" t="s">
        <v>33</v>
      </c>
      <c r="I98" s="79" t="s">
        <v>40</v>
      </c>
      <c r="J98" s="80"/>
      <c r="K98" s="80"/>
      <c r="L98" s="81"/>
    </row>
    <row r="99" spans="1:13" x14ac:dyDescent="0.25">
      <c r="A99" s="4" t="s">
        <v>149</v>
      </c>
      <c r="B99" s="4" t="s">
        <v>72</v>
      </c>
      <c r="C99" s="18" t="s">
        <v>71</v>
      </c>
      <c r="D99" s="18" t="s">
        <v>262</v>
      </c>
      <c r="E99" s="18" t="s">
        <v>17</v>
      </c>
      <c r="F99" s="5">
        <v>10000</v>
      </c>
      <c r="G99" s="18" t="s">
        <v>18</v>
      </c>
      <c r="H99" s="18" t="s">
        <v>24</v>
      </c>
      <c r="I99" s="79" t="s">
        <v>84</v>
      </c>
      <c r="J99" s="80"/>
      <c r="K99" s="80"/>
      <c r="L99" s="81"/>
    </row>
    <row r="100" spans="1:13" x14ac:dyDescent="0.25">
      <c r="A100" s="4" t="s">
        <v>150</v>
      </c>
      <c r="B100" s="4" t="s">
        <v>41</v>
      </c>
      <c r="C100" s="18" t="s">
        <v>71</v>
      </c>
      <c r="D100" s="18" t="s">
        <v>32</v>
      </c>
      <c r="E100" s="18" t="s">
        <v>17</v>
      </c>
      <c r="F100" s="5">
        <v>12000</v>
      </c>
      <c r="G100" s="18" t="s">
        <v>18</v>
      </c>
      <c r="H100" s="18" t="s">
        <v>33</v>
      </c>
      <c r="I100" s="79" t="s">
        <v>87</v>
      </c>
      <c r="J100" s="80"/>
      <c r="K100" s="80"/>
      <c r="L100" s="81"/>
    </row>
    <row r="101" spans="1:13" ht="16.5" x14ac:dyDescent="0.35">
      <c r="A101" s="4" t="s">
        <v>230</v>
      </c>
      <c r="B101" s="4" t="s">
        <v>73</v>
      </c>
      <c r="C101" s="18" t="s">
        <v>71</v>
      </c>
      <c r="D101" s="18" t="s">
        <v>27</v>
      </c>
      <c r="E101" s="18" t="s">
        <v>17</v>
      </c>
      <c r="F101" s="6">
        <v>20000</v>
      </c>
      <c r="G101" s="18" t="s">
        <v>275</v>
      </c>
      <c r="H101" s="7">
        <v>41550</v>
      </c>
      <c r="I101" s="79" t="s">
        <v>92</v>
      </c>
      <c r="J101" s="80"/>
      <c r="K101" s="80"/>
      <c r="L101" s="81"/>
    </row>
    <row r="102" spans="1:13" x14ac:dyDescent="0.25">
      <c r="A102" s="63" t="s">
        <v>335</v>
      </c>
      <c r="B102" s="4"/>
      <c r="C102" s="18"/>
      <c r="D102" s="18"/>
      <c r="E102" s="18"/>
      <c r="F102" s="66">
        <f>SUM(F95:F101)</f>
        <v>119000</v>
      </c>
      <c r="G102" s="18"/>
      <c r="H102" s="18"/>
      <c r="I102" s="79"/>
      <c r="J102" s="80"/>
      <c r="K102" s="80"/>
      <c r="L102" s="81"/>
    </row>
    <row r="103" spans="1:13" x14ac:dyDescent="0.25">
      <c r="A103" s="63"/>
      <c r="B103" s="4"/>
      <c r="C103" s="18"/>
      <c r="D103" s="18"/>
      <c r="E103" s="18"/>
      <c r="F103" s="66"/>
      <c r="G103" s="18"/>
      <c r="H103" s="18"/>
      <c r="I103" s="70"/>
      <c r="J103" s="71"/>
      <c r="K103" s="71"/>
      <c r="L103" s="72"/>
    </row>
    <row r="104" spans="1:13" x14ac:dyDescent="0.25">
      <c r="A104" s="4"/>
      <c r="B104" s="4"/>
      <c r="C104" s="18"/>
      <c r="D104" s="18"/>
      <c r="E104" s="18"/>
      <c r="F104" s="11"/>
      <c r="G104" s="18"/>
      <c r="H104" s="18"/>
      <c r="I104" s="79"/>
      <c r="J104" s="80"/>
      <c r="K104" s="80"/>
      <c r="L104" s="81"/>
    </row>
    <row r="105" spans="1:13" x14ac:dyDescent="0.25">
      <c r="A105" s="4" t="s">
        <v>151</v>
      </c>
      <c r="B105" s="4" t="s">
        <v>15</v>
      </c>
      <c r="C105" s="18" t="s">
        <v>74</v>
      </c>
      <c r="D105" s="18" t="s">
        <v>16</v>
      </c>
      <c r="E105" s="18" t="s">
        <v>17</v>
      </c>
      <c r="F105" s="5">
        <v>20000</v>
      </c>
      <c r="G105" s="18" t="s">
        <v>18</v>
      </c>
      <c r="H105" s="18" t="s">
        <v>302</v>
      </c>
      <c r="I105" s="79" t="s">
        <v>28</v>
      </c>
      <c r="J105" s="80"/>
      <c r="K105" s="80"/>
      <c r="L105" s="81"/>
    </row>
    <row r="106" spans="1:13" x14ac:dyDescent="0.25">
      <c r="A106" s="4" t="s">
        <v>152</v>
      </c>
      <c r="B106" s="4" t="s">
        <v>25</v>
      </c>
      <c r="C106" s="18" t="s">
        <v>74</v>
      </c>
      <c r="D106" s="18" t="s">
        <v>22</v>
      </c>
      <c r="E106" s="18" t="s">
        <v>17</v>
      </c>
      <c r="F106" s="5">
        <f>9500+9500+9500+9500</f>
        <v>38000</v>
      </c>
      <c r="G106" s="18" t="s">
        <v>23</v>
      </c>
      <c r="H106" s="18" t="s">
        <v>19</v>
      </c>
      <c r="I106" s="79" t="s">
        <v>26</v>
      </c>
      <c r="J106" s="80"/>
      <c r="K106" s="80"/>
      <c r="L106" s="81"/>
    </row>
    <row r="107" spans="1:13" x14ac:dyDescent="0.25">
      <c r="A107" s="4" t="s">
        <v>153</v>
      </c>
      <c r="B107" s="4" t="s">
        <v>37</v>
      </c>
      <c r="C107" s="18" t="s">
        <v>74</v>
      </c>
      <c r="D107" s="18" t="s">
        <v>32</v>
      </c>
      <c r="E107" s="18" t="s">
        <v>17</v>
      </c>
      <c r="F107" s="5">
        <v>6000</v>
      </c>
      <c r="G107" s="18" t="s">
        <v>18</v>
      </c>
      <c r="H107" s="18" t="s">
        <v>33</v>
      </c>
      <c r="I107" s="79" t="s">
        <v>38</v>
      </c>
      <c r="J107" s="80"/>
      <c r="K107" s="80"/>
      <c r="L107" s="81"/>
    </row>
    <row r="108" spans="1:13" x14ac:dyDescent="0.25">
      <c r="A108" s="4" t="s">
        <v>154</v>
      </c>
      <c r="B108" s="4" t="s">
        <v>39</v>
      </c>
      <c r="C108" s="18" t="s">
        <v>74</v>
      </c>
      <c r="D108" s="18" t="s">
        <v>32</v>
      </c>
      <c r="E108" s="18" t="s">
        <v>17</v>
      </c>
      <c r="F108" s="5">
        <v>24000</v>
      </c>
      <c r="G108" s="18" t="s">
        <v>18</v>
      </c>
      <c r="H108" s="18" t="s">
        <v>33</v>
      </c>
      <c r="I108" s="79" t="s">
        <v>40</v>
      </c>
      <c r="J108" s="80"/>
      <c r="K108" s="80"/>
      <c r="L108" s="81"/>
    </row>
    <row r="109" spans="1:13" x14ac:dyDescent="0.25">
      <c r="A109" s="4" t="s">
        <v>155</v>
      </c>
      <c r="B109" s="4" t="s">
        <v>72</v>
      </c>
      <c r="C109" s="18" t="s">
        <v>74</v>
      </c>
      <c r="D109" s="18" t="s">
        <v>22</v>
      </c>
      <c r="E109" s="18" t="s">
        <v>17</v>
      </c>
      <c r="F109" s="5">
        <v>30000</v>
      </c>
      <c r="G109" s="18" t="s">
        <v>23</v>
      </c>
      <c r="H109" s="18" t="s">
        <v>24</v>
      </c>
      <c r="I109" s="79" t="s">
        <v>84</v>
      </c>
      <c r="J109" s="80"/>
      <c r="K109" s="80"/>
      <c r="L109" s="81"/>
    </row>
    <row r="110" spans="1:13" x14ac:dyDescent="0.25">
      <c r="A110" s="4" t="s">
        <v>156</v>
      </c>
      <c r="B110" s="4" t="s">
        <v>73</v>
      </c>
      <c r="C110" s="18" t="s">
        <v>74</v>
      </c>
      <c r="D110" s="18" t="s">
        <v>27</v>
      </c>
      <c r="E110" s="18" t="s">
        <v>17</v>
      </c>
      <c r="F110" s="5">
        <v>20000</v>
      </c>
      <c r="G110" s="18" t="s">
        <v>249</v>
      </c>
      <c r="H110" s="7">
        <v>41395</v>
      </c>
      <c r="I110" s="79" t="s">
        <v>92</v>
      </c>
      <c r="J110" s="80"/>
      <c r="K110" s="80"/>
      <c r="L110" s="81"/>
    </row>
    <row r="111" spans="1:13" x14ac:dyDescent="0.25">
      <c r="A111" s="4" t="s">
        <v>157</v>
      </c>
      <c r="B111" s="4" t="s">
        <v>231</v>
      </c>
      <c r="C111" s="18" t="s">
        <v>74</v>
      </c>
      <c r="D111" s="18" t="s">
        <v>363</v>
      </c>
      <c r="E111" s="43" t="s">
        <v>240</v>
      </c>
      <c r="F111" s="58">
        <v>1565000</v>
      </c>
      <c r="G111" s="18" t="s">
        <v>19</v>
      </c>
      <c r="H111" s="18" t="s">
        <v>19</v>
      </c>
      <c r="I111" s="79" t="s">
        <v>232</v>
      </c>
      <c r="J111" s="80"/>
      <c r="K111" s="80"/>
      <c r="L111" s="81"/>
      <c r="M111">
        <f>50+200+50+141.25+250+191.25+50+50+200+141.25+200+50+191.25</f>
        <v>1765</v>
      </c>
    </row>
    <row r="112" spans="1:13" x14ac:dyDescent="0.25">
      <c r="A112" s="4" t="s">
        <v>158</v>
      </c>
      <c r="B112" s="4" t="s">
        <v>31</v>
      </c>
      <c r="C112" s="18" t="s">
        <v>74</v>
      </c>
      <c r="D112" s="18" t="s">
        <v>32</v>
      </c>
      <c r="E112" s="18" t="s">
        <v>17</v>
      </c>
      <c r="F112" s="5">
        <v>30000</v>
      </c>
      <c r="G112" s="18" t="s">
        <v>32</v>
      </c>
      <c r="H112" s="18" t="s">
        <v>33</v>
      </c>
      <c r="I112" s="79" t="s">
        <v>34</v>
      </c>
      <c r="J112" s="80"/>
      <c r="K112" s="80"/>
      <c r="L112" s="81"/>
    </row>
    <row r="113" spans="1:12" x14ac:dyDescent="0.25">
      <c r="A113" s="4" t="s">
        <v>159</v>
      </c>
      <c r="B113" s="4" t="s">
        <v>41</v>
      </c>
      <c r="C113" s="18" t="s">
        <v>74</v>
      </c>
      <c r="D113" s="18" t="s">
        <v>32</v>
      </c>
      <c r="E113" s="18" t="s">
        <v>17</v>
      </c>
      <c r="F113" s="5">
        <v>12000</v>
      </c>
      <c r="G113" s="18" t="s">
        <v>18</v>
      </c>
      <c r="H113" s="18" t="s">
        <v>33</v>
      </c>
      <c r="I113" s="79" t="s">
        <v>87</v>
      </c>
      <c r="J113" s="80"/>
      <c r="K113" s="80"/>
      <c r="L113" s="81"/>
    </row>
    <row r="114" spans="1:12" ht="16.5" x14ac:dyDescent="0.35">
      <c r="A114" s="4" t="s">
        <v>233</v>
      </c>
      <c r="B114" s="4" t="s">
        <v>234</v>
      </c>
      <c r="C114" s="18" t="s">
        <v>74</v>
      </c>
      <c r="D114" s="18" t="s">
        <v>250</v>
      </c>
      <c r="E114" s="18" t="s">
        <v>239</v>
      </c>
      <c r="F114" s="6">
        <f>70000+50000+18000+50000+5000+60000</f>
        <v>253000</v>
      </c>
      <c r="G114" s="7">
        <v>41275</v>
      </c>
      <c r="H114" s="18" t="s">
        <v>306</v>
      </c>
      <c r="I114" s="37" t="s">
        <v>235</v>
      </c>
      <c r="J114" s="38"/>
      <c r="K114" s="38"/>
      <c r="L114" s="39"/>
    </row>
    <row r="115" spans="1:12" x14ac:dyDescent="0.25">
      <c r="A115" s="63" t="s">
        <v>335</v>
      </c>
      <c r="B115" s="4"/>
      <c r="C115" s="18"/>
      <c r="D115" s="18"/>
      <c r="E115" s="18"/>
      <c r="F115" s="64">
        <f>SUM(F105:F114)</f>
        <v>1998000</v>
      </c>
      <c r="G115" s="18"/>
      <c r="H115" s="18"/>
      <c r="I115" s="79" t="s">
        <v>236</v>
      </c>
      <c r="J115" s="80"/>
      <c r="K115" s="80"/>
      <c r="L115" s="81"/>
    </row>
    <row r="116" spans="1:12" x14ac:dyDescent="0.25">
      <c r="A116" s="4"/>
      <c r="B116" s="4"/>
      <c r="C116" s="18"/>
      <c r="D116" s="18"/>
      <c r="E116" s="18"/>
      <c r="F116" s="4"/>
      <c r="G116" s="18"/>
      <c r="H116" s="18"/>
      <c r="I116" s="79"/>
      <c r="J116" s="80"/>
      <c r="K116" s="80"/>
      <c r="L116" s="81"/>
    </row>
    <row r="117" spans="1:12" x14ac:dyDescent="0.25">
      <c r="A117" s="4" t="s">
        <v>162</v>
      </c>
      <c r="B117" s="4" t="s">
        <v>15</v>
      </c>
      <c r="C117" s="18" t="s">
        <v>75</v>
      </c>
      <c r="D117" s="18" t="s">
        <v>16</v>
      </c>
      <c r="E117" s="18" t="s">
        <v>17</v>
      </c>
      <c r="F117" s="5">
        <f>15000+6000+3500</f>
        <v>24500</v>
      </c>
      <c r="G117" s="18" t="s">
        <v>18</v>
      </c>
      <c r="H117" s="18" t="s">
        <v>19</v>
      </c>
      <c r="I117" s="79" t="s">
        <v>28</v>
      </c>
      <c r="J117" s="80"/>
      <c r="K117" s="80"/>
      <c r="L117" s="81"/>
    </row>
    <row r="118" spans="1:12" x14ac:dyDescent="0.25">
      <c r="A118" s="4" t="s">
        <v>163</v>
      </c>
      <c r="B118" s="4" t="s">
        <v>25</v>
      </c>
      <c r="C118" s="18" t="s">
        <v>75</v>
      </c>
      <c r="D118" s="18" t="s">
        <v>22</v>
      </c>
      <c r="E118" s="18" t="s">
        <v>17</v>
      </c>
      <c r="F118" s="5">
        <f>5500+6000</f>
        <v>11500</v>
      </c>
      <c r="G118" s="18" t="s">
        <v>23</v>
      </c>
      <c r="H118" s="18" t="s">
        <v>24</v>
      </c>
      <c r="I118" s="79" t="s">
        <v>26</v>
      </c>
      <c r="J118" s="80"/>
      <c r="K118" s="80"/>
      <c r="L118" s="81"/>
    </row>
    <row r="119" spans="1:12" x14ac:dyDescent="0.25">
      <c r="A119" s="4" t="s">
        <v>164</v>
      </c>
      <c r="B119" s="4" t="s">
        <v>37</v>
      </c>
      <c r="C119" s="18" t="s">
        <v>75</v>
      </c>
      <c r="D119" s="18" t="s">
        <v>32</v>
      </c>
      <c r="E119" s="18" t="s">
        <v>17</v>
      </c>
      <c r="F119" s="5">
        <v>12000</v>
      </c>
      <c r="G119" s="18" t="s">
        <v>18</v>
      </c>
      <c r="H119" s="18" t="s">
        <v>33</v>
      </c>
      <c r="I119" s="79" t="s">
        <v>38</v>
      </c>
      <c r="J119" s="80"/>
      <c r="K119" s="80"/>
      <c r="L119" s="81"/>
    </row>
    <row r="120" spans="1:12" x14ac:dyDescent="0.25">
      <c r="A120" s="4" t="s">
        <v>165</v>
      </c>
      <c r="B120" s="4" t="s">
        <v>39</v>
      </c>
      <c r="C120" s="18" t="s">
        <v>75</v>
      </c>
      <c r="D120" s="18" t="s">
        <v>32</v>
      </c>
      <c r="E120" s="18" t="s">
        <v>17</v>
      </c>
      <c r="F120" s="5">
        <v>24000</v>
      </c>
      <c r="G120" s="18" t="s">
        <v>18</v>
      </c>
      <c r="H120" s="18" t="s">
        <v>33</v>
      </c>
      <c r="I120" s="79" t="s">
        <v>40</v>
      </c>
      <c r="J120" s="80"/>
      <c r="K120" s="80"/>
      <c r="L120" s="81"/>
    </row>
    <row r="121" spans="1:12" x14ac:dyDescent="0.25">
      <c r="A121" s="4" t="s">
        <v>166</v>
      </c>
      <c r="B121" s="4" t="s">
        <v>72</v>
      </c>
      <c r="C121" s="18" t="s">
        <v>75</v>
      </c>
      <c r="D121" s="18" t="s">
        <v>22</v>
      </c>
      <c r="E121" s="18" t="s">
        <v>17</v>
      </c>
      <c r="F121" s="5">
        <v>10000</v>
      </c>
      <c r="G121" s="18" t="s">
        <v>18</v>
      </c>
      <c r="H121" s="18" t="s">
        <v>33</v>
      </c>
      <c r="I121" s="79" t="s">
        <v>207</v>
      </c>
      <c r="J121" s="80"/>
      <c r="K121" s="80"/>
      <c r="L121" s="81"/>
    </row>
    <row r="122" spans="1:12" x14ac:dyDescent="0.25">
      <c r="A122" s="4" t="s">
        <v>167</v>
      </c>
      <c r="B122" s="4" t="s">
        <v>73</v>
      </c>
      <c r="C122" s="18" t="s">
        <v>75</v>
      </c>
      <c r="D122" s="18" t="s">
        <v>16</v>
      </c>
      <c r="E122" s="18" t="s">
        <v>17</v>
      </c>
      <c r="F122" s="5">
        <v>20000</v>
      </c>
      <c r="G122" s="18" t="s">
        <v>320</v>
      </c>
      <c r="H122" s="7">
        <v>41365</v>
      </c>
      <c r="I122" s="79" t="s">
        <v>92</v>
      </c>
      <c r="J122" s="80"/>
      <c r="K122" s="80"/>
      <c r="L122" s="81"/>
    </row>
    <row r="123" spans="1:12" x14ac:dyDescent="0.25">
      <c r="A123" s="4" t="s">
        <v>168</v>
      </c>
      <c r="B123" s="4" t="s">
        <v>62</v>
      </c>
      <c r="C123" s="18" t="s">
        <v>75</v>
      </c>
      <c r="D123" s="18" t="s">
        <v>32</v>
      </c>
      <c r="E123" s="18" t="s">
        <v>17</v>
      </c>
      <c r="F123" s="5">
        <v>3600</v>
      </c>
      <c r="G123" s="18" t="s">
        <v>18</v>
      </c>
      <c r="H123" s="18" t="s">
        <v>33</v>
      </c>
      <c r="I123" s="79" t="s">
        <v>34</v>
      </c>
      <c r="J123" s="80"/>
      <c r="K123" s="80"/>
      <c r="L123" s="81"/>
    </row>
    <row r="124" spans="1:12" x14ac:dyDescent="0.25">
      <c r="A124" s="4" t="s">
        <v>237</v>
      </c>
      <c r="B124" s="4" t="s">
        <v>238</v>
      </c>
      <c r="C124" s="18" t="s">
        <v>75</v>
      </c>
      <c r="D124" s="18" t="s">
        <v>32</v>
      </c>
      <c r="E124" s="18" t="s">
        <v>17</v>
      </c>
      <c r="F124" s="5">
        <v>3000</v>
      </c>
      <c r="G124" s="18" t="s">
        <v>18</v>
      </c>
      <c r="H124" s="18" t="s">
        <v>33</v>
      </c>
      <c r="I124" s="37" t="s">
        <v>242</v>
      </c>
      <c r="J124" s="38"/>
      <c r="K124" s="38"/>
      <c r="L124" s="39"/>
    </row>
    <row r="125" spans="1:12" x14ac:dyDescent="0.25">
      <c r="A125" s="4" t="s">
        <v>241</v>
      </c>
      <c r="B125" s="4" t="s">
        <v>41</v>
      </c>
      <c r="C125" s="18" t="s">
        <v>75</v>
      </c>
      <c r="D125" s="18" t="s">
        <v>32</v>
      </c>
      <c r="E125" s="18" t="s">
        <v>17</v>
      </c>
      <c r="F125" s="5">
        <v>12000</v>
      </c>
      <c r="G125" s="18" t="s">
        <v>18</v>
      </c>
      <c r="H125" s="18" t="s">
        <v>33</v>
      </c>
      <c r="I125" s="79" t="s">
        <v>87</v>
      </c>
      <c r="J125" s="80"/>
      <c r="K125" s="80"/>
      <c r="L125" s="81"/>
    </row>
    <row r="126" spans="1:12" x14ac:dyDescent="0.25">
      <c r="A126" s="4" t="s">
        <v>247</v>
      </c>
      <c r="B126" s="4" t="s">
        <v>312</v>
      </c>
      <c r="C126" s="18" t="s">
        <v>75</v>
      </c>
      <c r="D126" s="18" t="s">
        <v>313</v>
      </c>
      <c r="E126" s="18" t="s">
        <v>239</v>
      </c>
      <c r="F126" s="58">
        <f>10000+20000+40000+5000+25000</f>
        <v>100000</v>
      </c>
      <c r="G126" s="18" t="s">
        <v>320</v>
      </c>
      <c r="H126" s="18" t="s">
        <v>323</v>
      </c>
      <c r="I126" s="54" t="s">
        <v>314</v>
      </c>
      <c r="J126" s="38"/>
      <c r="K126" s="38"/>
      <c r="L126" s="39"/>
    </row>
    <row r="127" spans="1:12" x14ac:dyDescent="0.25">
      <c r="A127" s="4" t="s">
        <v>309</v>
      </c>
      <c r="B127" s="4" t="s">
        <v>315</v>
      </c>
      <c r="C127" s="18" t="s">
        <v>75</v>
      </c>
      <c r="D127" s="18" t="s">
        <v>22</v>
      </c>
      <c r="E127" s="18" t="s">
        <v>239</v>
      </c>
      <c r="F127" s="5">
        <f>95000+40000+30000</f>
        <v>165000</v>
      </c>
      <c r="G127" s="18" t="s">
        <v>320</v>
      </c>
      <c r="H127" s="7">
        <v>41334</v>
      </c>
      <c r="I127" s="40" t="s">
        <v>254</v>
      </c>
      <c r="J127" s="38"/>
      <c r="K127" s="38"/>
      <c r="L127" s="39"/>
    </row>
    <row r="128" spans="1:12" x14ac:dyDescent="0.25">
      <c r="A128" s="4" t="s">
        <v>310</v>
      </c>
      <c r="B128" s="4" t="s">
        <v>251</v>
      </c>
      <c r="C128" s="18" t="s">
        <v>75</v>
      </c>
      <c r="D128" s="18" t="s">
        <v>22</v>
      </c>
      <c r="E128" s="18" t="s">
        <v>239</v>
      </c>
      <c r="F128" s="5">
        <f>50000+45000+20000</f>
        <v>115000</v>
      </c>
      <c r="G128" s="18" t="s">
        <v>275</v>
      </c>
      <c r="H128" s="7">
        <v>41548</v>
      </c>
      <c r="I128" s="40" t="s">
        <v>253</v>
      </c>
      <c r="J128" s="38"/>
      <c r="K128" s="38"/>
      <c r="L128" s="39"/>
    </row>
    <row r="129" spans="1:12" x14ac:dyDescent="0.25">
      <c r="A129" s="4" t="s">
        <v>311</v>
      </c>
      <c r="B129" s="4" t="s">
        <v>252</v>
      </c>
      <c r="C129" s="18" t="s">
        <v>75</v>
      </c>
      <c r="D129" s="18" t="s">
        <v>22</v>
      </c>
      <c r="E129" s="18" t="s">
        <v>239</v>
      </c>
      <c r="F129" s="5">
        <f>20000+10000</f>
        <v>30000</v>
      </c>
      <c r="G129" s="18" t="s">
        <v>19</v>
      </c>
      <c r="H129" s="18" t="s">
        <v>19</v>
      </c>
      <c r="I129" s="40" t="s">
        <v>255</v>
      </c>
      <c r="J129" s="38"/>
      <c r="K129" s="38"/>
      <c r="L129" s="39"/>
    </row>
    <row r="130" spans="1:12" ht="16.5" x14ac:dyDescent="0.35">
      <c r="A130" s="4" t="s">
        <v>316</v>
      </c>
      <c r="B130" s="4" t="s">
        <v>317</v>
      </c>
      <c r="C130" s="18" t="s">
        <v>75</v>
      </c>
      <c r="D130" s="18" t="s">
        <v>318</v>
      </c>
      <c r="E130" s="18" t="s">
        <v>239</v>
      </c>
      <c r="F130" s="6">
        <f>14000+6000+20000+7500+12500+20000+15000+53000</f>
        <v>148000</v>
      </c>
      <c r="G130" s="18" t="s">
        <v>19</v>
      </c>
      <c r="H130" s="18" t="s">
        <v>19</v>
      </c>
      <c r="I130" s="54" t="s">
        <v>319</v>
      </c>
      <c r="J130" s="55"/>
      <c r="K130" s="55"/>
      <c r="L130" s="56"/>
    </row>
    <row r="131" spans="1:12" x14ac:dyDescent="0.25">
      <c r="A131" s="63" t="s">
        <v>335</v>
      </c>
      <c r="B131" s="4"/>
      <c r="C131" s="18"/>
      <c r="D131" s="18"/>
      <c r="E131" s="18"/>
      <c r="F131" s="64">
        <f>SUM(F117:F130)</f>
        <v>678600</v>
      </c>
      <c r="G131" s="18"/>
      <c r="H131" s="18"/>
      <c r="I131" s="40"/>
      <c r="J131" s="41"/>
      <c r="K131" s="41"/>
      <c r="L131" s="42"/>
    </row>
    <row r="132" spans="1:12" x14ac:dyDescent="0.25">
      <c r="A132" s="4"/>
      <c r="B132" s="4"/>
      <c r="C132" s="18"/>
      <c r="D132" s="18"/>
      <c r="E132" s="18"/>
      <c r="F132" s="11"/>
      <c r="G132" s="18"/>
      <c r="H132" s="18"/>
      <c r="I132" s="79"/>
      <c r="J132" s="80"/>
      <c r="K132" s="80"/>
      <c r="L132" s="81"/>
    </row>
    <row r="133" spans="1:12" x14ac:dyDescent="0.25">
      <c r="A133" s="57" t="s">
        <v>169</v>
      </c>
      <c r="B133" s="57" t="s">
        <v>15</v>
      </c>
      <c r="C133" s="18" t="s">
        <v>76</v>
      </c>
      <c r="D133" s="18" t="s">
        <v>16</v>
      </c>
      <c r="E133" s="18" t="s">
        <v>17</v>
      </c>
      <c r="F133" s="5">
        <v>15000</v>
      </c>
      <c r="G133" s="18" t="s">
        <v>18</v>
      </c>
      <c r="H133" s="18" t="s">
        <v>19</v>
      </c>
      <c r="I133" s="79" t="s">
        <v>28</v>
      </c>
      <c r="J133" s="80"/>
      <c r="K133" s="80"/>
      <c r="L133" s="81"/>
    </row>
    <row r="134" spans="1:12" x14ac:dyDescent="0.25">
      <c r="A134" s="57" t="s">
        <v>170</v>
      </c>
      <c r="B134" s="57" t="s">
        <v>25</v>
      </c>
      <c r="C134" s="18" t="s">
        <v>76</v>
      </c>
      <c r="D134" s="18" t="s">
        <v>22</v>
      </c>
      <c r="E134" s="18" t="s">
        <v>17</v>
      </c>
      <c r="F134" s="5">
        <v>19000</v>
      </c>
      <c r="G134" s="18" t="s">
        <v>23</v>
      </c>
      <c r="H134" s="18" t="s">
        <v>19</v>
      </c>
      <c r="I134" s="79" t="s">
        <v>209</v>
      </c>
      <c r="J134" s="80"/>
      <c r="K134" s="80"/>
      <c r="L134" s="81"/>
    </row>
    <row r="135" spans="1:12" x14ac:dyDescent="0.25">
      <c r="A135" s="57" t="s">
        <v>171</v>
      </c>
      <c r="B135" s="57" t="s">
        <v>39</v>
      </c>
      <c r="C135" s="18" t="s">
        <v>76</v>
      </c>
      <c r="D135" s="18" t="s">
        <v>32</v>
      </c>
      <c r="E135" s="18" t="s">
        <v>17</v>
      </c>
      <c r="F135" s="5">
        <v>24000</v>
      </c>
      <c r="G135" s="18" t="s">
        <v>18</v>
      </c>
      <c r="H135" s="18" t="s">
        <v>33</v>
      </c>
      <c r="I135" s="79" t="s">
        <v>40</v>
      </c>
      <c r="J135" s="80"/>
      <c r="K135" s="80"/>
      <c r="L135" s="81"/>
    </row>
    <row r="136" spans="1:12" x14ac:dyDescent="0.25">
      <c r="A136" s="57" t="s">
        <v>172</v>
      </c>
      <c r="B136" s="57" t="s">
        <v>72</v>
      </c>
      <c r="C136" s="18" t="s">
        <v>76</v>
      </c>
      <c r="D136" s="18" t="s">
        <v>22</v>
      </c>
      <c r="E136" s="18" t="s">
        <v>17</v>
      </c>
      <c r="F136" s="5">
        <v>15000</v>
      </c>
      <c r="G136" s="18" t="s">
        <v>23</v>
      </c>
      <c r="H136" s="18" t="s">
        <v>24</v>
      </c>
      <c r="I136" s="79" t="s">
        <v>207</v>
      </c>
      <c r="J136" s="80"/>
      <c r="K136" s="80"/>
      <c r="L136" s="81"/>
    </row>
    <row r="137" spans="1:12" ht="16.5" x14ac:dyDescent="0.35">
      <c r="A137" s="57" t="s">
        <v>173</v>
      </c>
      <c r="B137" s="57" t="s">
        <v>73</v>
      </c>
      <c r="C137" s="18" t="s">
        <v>76</v>
      </c>
      <c r="D137" s="18" t="s">
        <v>27</v>
      </c>
      <c r="E137" s="18" t="s">
        <v>17</v>
      </c>
      <c r="F137" s="6">
        <v>20000</v>
      </c>
      <c r="G137" s="18" t="s">
        <v>322</v>
      </c>
      <c r="H137" s="7">
        <v>41579</v>
      </c>
      <c r="I137" s="79" t="s">
        <v>92</v>
      </c>
      <c r="J137" s="80"/>
      <c r="K137" s="80"/>
      <c r="L137" s="81"/>
    </row>
    <row r="138" spans="1:12" x14ac:dyDescent="0.25">
      <c r="A138" s="63" t="s">
        <v>335</v>
      </c>
      <c r="B138" s="4"/>
      <c r="C138" s="18"/>
      <c r="D138" s="18"/>
      <c r="E138" s="18"/>
      <c r="F138" s="66">
        <f>SUM(F133:F137)</f>
        <v>93000</v>
      </c>
      <c r="G138" s="18"/>
      <c r="H138" s="18"/>
      <c r="I138" s="79"/>
      <c r="J138" s="80"/>
      <c r="K138" s="80"/>
      <c r="L138" s="81"/>
    </row>
    <row r="139" spans="1:12" x14ac:dyDescent="0.25">
      <c r="A139" s="1"/>
      <c r="B139" s="1"/>
      <c r="C139" s="20"/>
      <c r="D139" s="20"/>
      <c r="E139" s="20"/>
      <c r="F139" s="2"/>
      <c r="G139" s="20"/>
      <c r="H139" s="20"/>
      <c r="I139" s="80"/>
      <c r="J139" s="80"/>
      <c r="K139" s="80"/>
      <c r="L139" s="80"/>
    </row>
    <row r="140" spans="1:12" x14ac:dyDescent="0.25">
      <c r="A140" s="4" t="s">
        <v>174</v>
      </c>
      <c r="B140" s="4" t="s">
        <v>15</v>
      </c>
      <c r="C140" s="18" t="s">
        <v>77</v>
      </c>
      <c r="D140" s="18" t="s">
        <v>16</v>
      </c>
      <c r="E140" s="18" t="s">
        <v>17</v>
      </c>
      <c r="F140" s="5">
        <f>14380.59+8324.64+10874.08+7288.8</f>
        <v>40868.11</v>
      </c>
      <c r="G140" s="18" t="s">
        <v>18</v>
      </c>
      <c r="H140" s="18" t="s">
        <v>19</v>
      </c>
      <c r="I140" s="79" t="s">
        <v>28</v>
      </c>
      <c r="J140" s="80"/>
      <c r="K140" s="80"/>
      <c r="L140" s="81"/>
    </row>
    <row r="141" spans="1:12" x14ac:dyDescent="0.25">
      <c r="A141" s="4" t="s">
        <v>175</v>
      </c>
      <c r="B141" s="4" t="s">
        <v>25</v>
      </c>
      <c r="C141" s="18" t="s">
        <v>77</v>
      </c>
      <c r="D141" s="18" t="s">
        <v>22</v>
      </c>
      <c r="E141" s="18" t="s">
        <v>17</v>
      </c>
      <c r="F141" s="5">
        <f>4369.41+10425.36+7875.92+11461.2+112000</f>
        <v>146131.89000000001</v>
      </c>
      <c r="G141" s="18" t="s">
        <v>23</v>
      </c>
      <c r="H141" s="18" t="s">
        <v>24</v>
      </c>
      <c r="I141" s="79" t="s">
        <v>209</v>
      </c>
      <c r="J141" s="80"/>
      <c r="K141" s="80"/>
      <c r="L141" s="81"/>
    </row>
    <row r="142" spans="1:12" x14ac:dyDescent="0.25">
      <c r="A142" s="4" t="s">
        <v>176</v>
      </c>
      <c r="B142" s="4" t="s">
        <v>39</v>
      </c>
      <c r="C142" s="18" t="s">
        <v>77</v>
      </c>
      <c r="D142" s="18" t="s">
        <v>32</v>
      </c>
      <c r="E142" s="18" t="s">
        <v>17</v>
      </c>
      <c r="F142" s="5">
        <v>270000</v>
      </c>
      <c r="G142" s="18" t="s">
        <v>18</v>
      </c>
      <c r="H142" s="18" t="s">
        <v>33</v>
      </c>
      <c r="I142" s="79" t="s">
        <v>40</v>
      </c>
      <c r="J142" s="80"/>
      <c r="K142" s="80"/>
      <c r="L142" s="81"/>
    </row>
    <row r="143" spans="1:12" x14ac:dyDescent="0.25">
      <c r="A143" s="4" t="s">
        <v>177</v>
      </c>
      <c r="B143" s="4" t="s">
        <v>37</v>
      </c>
      <c r="C143" s="18" t="s">
        <v>77</v>
      </c>
      <c r="D143" s="18" t="s">
        <v>32</v>
      </c>
      <c r="E143" s="18" t="s">
        <v>17</v>
      </c>
      <c r="F143" s="5">
        <v>12000</v>
      </c>
      <c r="G143" s="18" t="s">
        <v>18</v>
      </c>
      <c r="H143" s="18" t="s">
        <v>33</v>
      </c>
      <c r="I143" s="79" t="s">
        <v>38</v>
      </c>
      <c r="J143" s="80"/>
      <c r="K143" s="80"/>
      <c r="L143" s="81"/>
    </row>
    <row r="144" spans="1:12" x14ac:dyDescent="0.25">
      <c r="A144" s="4" t="s">
        <v>178</v>
      </c>
      <c r="B144" s="4" t="s">
        <v>72</v>
      </c>
      <c r="C144" s="18" t="s">
        <v>77</v>
      </c>
      <c r="D144" s="18" t="s">
        <v>22</v>
      </c>
      <c r="E144" s="18" t="s">
        <v>17</v>
      </c>
      <c r="F144" s="5">
        <v>20000</v>
      </c>
      <c r="G144" s="18" t="s">
        <v>23</v>
      </c>
      <c r="H144" s="18" t="s">
        <v>24</v>
      </c>
      <c r="I144" s="79" t="s">
        <v>207</v>
      </c>
      <c r="J144" s="80"/>
      <c r="K144" s="80"/>
      <c r="L144" s="81"/>
    </row>
    <row r="145" spans="1:12" x14ac:dyDescent="0.25">
      <c r="A145" s="4" t="s">
        <v>179</v>
      </c>
      <c r="B145" s="4" t="s">
        <v>73</v>
      </c>
      <c r="C145" s="18" t="s">
        <v>77</v>
      </c>
      <c r="D145" s="18" t="s">
        <v>27</v>
      </c>
      <c r="E145" s="18" t="s">
        <v>17</v>
      </c>
      <c r="F145" s="5">
        <v>50000</v>
      </c>
      <c r="G145" s="18" t="s">
        <v>23</v>
      </c>
      <c r="H145" s="18" t="s">
        <v>24</v>
      </c>
      <c r="I145" s="79" t="s">
        <v>92</v>
      </c>
      <c r="J145" s="80"/>
      <c r="K145" s="80"/>
      <c r="L145" s="81"/>
    </row>
    <row r="146" spans="1:12" x14ac:dyDescent="0.25">
      <c r="A146" s="4" t="s">
        <v>180</v>
      </c>
      <c r="B146" s="4" t="s">
        <v>62</v>
      </c>
      <c r="C146" s="18" t="s">
        <v>77</v>
      </c>
      <c r="D146" s="18" t="s">
        <v>32</v>
      </c>
      <c r="E146" s="18" t="s">
        <v>17</v>
      </c>
      <c r="F146" s="5">
        <v>3600</v>
      </c>
      <c r="G146" s="18" t="s">
        <v>32</v>
      </c>
      <c r="H146" s="18" t="s">
        <v>33</v>
      </c>
      <c r="I146" s="79" t="s">
        <v>34</v>
      </c>
      <c r="J146" s="80"/>
      <c r="K146" s="80"/>
      <c r="L146" s="81"/>
    </row>
    <row r="147" spans="1:12" x14ac:dyDescent="0.25">
      <c r="A147" s="4" t="s">
        <v>181</v>
      </c>
      <c r="B147" s="4" t="s">
        <v>78</v>
      </c>
      <c r="C147" s="18" t="s">
        <v>77</v>
      </c>
      <c r="D147" s="18" t="s">
        <v>22</v>
      </c>
      <c r="E147" s="18" t="s">
        <v>17</v>
      </c>
      <c r="F147" s="5">
        <v>140000</v>
      </c>
      <c r="G147" s="18" t="s">
        <v>23</v>
      </c>
      <c r="H147" s="18" t="s">
        <v>24</v>
      </c>
      <c r="I147" s="79" t="s">
        <v>160</v>
      </c>
      <c r="J147" s="80"/>
      <c r="K147" s="80"/>
      <c r="L147" s="81"/>
    </row>
    <row r="148" spans="1:12" x14ac:dyDescent="0.25">
      <c r="A148" s="4" t="s">
        <v>182</v>
      </c>
      <c r="B148" s="4" t="s">
        <v>79</v>
      </c>
      <c r="C148" s="18" t="s">
        <v>77</v>
      </c>
      <c r="D148" s="18" t="s">
        <v>22</v>
      </c>
      <c r="E148" s="18" t="s">
        <v>17</v>
      </c>
      <c r="F148" s="5">
        <v>6650</v>
      </c>
      <c r="G148" s="18" t="s">
        <v>18</v>
      </c>
      <c r="H148" s="18" t="s">
        <v>33</v>
      </c>
      <c r="I148" s="79" t="s">
        <v>161</v>
      </c>
      <c r="J148" s="80"/>
      <c r="K148" s="80"/>
      <c r="L148" s="81"/>
    </row>
    <row r="149" spans="1:12" x14ac:dyDescent="0.25">
      <c r="A149" s="4" t="s">
        <v>183</v>
      </c>
      <c r="B149" s="4" t="s">
        <v>59</v>
      </c>
      <c r="C149" s="18" t="s">
        <v>77</v>
      </c>
      <c r="D149" s="18" t="s">
        <v>32</v>
      </c>
      <c r="E149" s="18" t="s">
        <v>17</v>
      </c>
      <c r="F149" s="5">
        <v>1000</v>
      </c>
      <c r="G149" s="18" t="s">
        <v>18</v>
      </c>
      <c r="H149" s="7">
        <v>41275</v>
      </c>
      <c r="I149" s="79" t="s">
        <v>86</v>
      </c>
      <c r="J149" s="80"/>
      <c r="K149" s="80"/>
      <c r="L149" s="81"/>
    </row>
    <row r="150" spans="1:12" x14ac:dyDescent="0.25">
      <c r="A150" s="4" t="s">
        <v>243</v>
      </c>
      <c r="B150" s="4" t="s">
        <v>244</v>
      </c>
      <c r="C150" s="18" t="s">
        <v>77</v>
      </c>
      <c r="D150" s="18" t="s">
        <v>22</v>
      </c>
      <c r="E150" s="18" t="s">
        <v>17</v>
      </c>
      <c r="F150" s="5">
        <v>30000</v>
      </c>
      <c r="G150" s="18" t="s">
        <v>18</v>
      </c>
      <c r="H150" s="7" t="s">
        <v>33</v>
      </c>
      <c r="I150" s="79" t="s">
        <v>30</v>
      </c>
      <c r="J150" s="80"/>
      <c r="K150" s="80"/>
      <c r="L150" s="81"/>
    </row>
    <row r="151" spans="1:12" x14ac:dyDescent="0.25">
      <c r="A151" s="4" t="s">
        <v>336</v>
      </c>
      <c r="B151" s="4" t="s">
        <v>337</v>
      </c>
      <c r="C151" s="18" t="s">
        <v>77</v>
      </c>
      <c r="D151" s="18" t="s">
        <v>262</v>
      </c>
      <c r="E151" s="18" t="s">
        <v>17</v>
      </c>
      <c r="F151" s="5">
        <v>90000</v>
      </c>
      <c r="G151" s="18" t="s">
        <v>18</v>
      </c>
      <c r="H151" s="7" t="s">
        <v>24</v>
      </c>
      <c r="I151" s="59" t="s">
        <v>338</v>
      </c>
      <c r="J151" s="60"/>
      <c r="K151" s="60"/>
      <c r="L151" s="61"/>
    </row>
    <row r="152" spans="1:12" x14ac:dyDescent="0.25">
      <c r="A152" s="63" t="s">
        <v>335</v>
      </c>
      <c r="B152" s="4"/>
      <c r="C152" s="18"/>
      <c r="D152" s="18"/>
      <c r="E152" s="18"/>
      <c r="F152" s="66">
        <f>SUM(F140:F151)</f>
        <v>810250</v>
      </c>
      <c r="G152" s="18"/>
      <c r="H152" s="18"/>
      <c r="I152" s="79"/>
      <c r="J152" s="80"/>
      <c r="K152" s="80"/>
      <c r="L152" s="81"/>
    </row>
    <row r="153" spans="1:12" x14ac:dyDescent="0.25">
      <c r="A153" s="4"/>
      <c r="B153" s="4"/>
      <c r="C153" s="18"/>
      <c r="D153" s="18"/>
      <c r="E153" s="18"/>
      <c r="F153" s="11"/>
      <c r="G153" s="18"/>
      <c r="H153" s="18"/>
      <c r="I153" s="79"/>
      <c r="J153" s="80"/>
      <c r="K153" s="80"/>
      <c r="L153" s="81"/>
    </row>
    <row r="154" spans="1:12" x14ac:dyDescent="0.25">
      <c r="A154" s="4" t="s">
        <v>184</v>
      </c>
      <c r="B154" s="4" t="s">
        <v>15</v>
      </c>
      <c r="C154" s="18" t="s">
        <v>80</v>
      </c>
      <c r="D154" s="18" t="s">
        <v>16</v>
      </c>
      <c r="E154" s="18" t="s">
        <v>17</v>
      </c>
      <c r="F154" s="5">
        <f>7000+5000+8000+10000</f>
        <v>30000</v>
      </c>
      <c r="G154" s="18" t="s">
        <v>18</v>
      </c>
      <c r="H154" s="18" t="s">
        <v>19</v>
      </c>
      <c r="I154" s="79" t="s">
        <v>28</v>
      </c>
      <c r="J154" s="80"/>
      <c r="K154" s="80"/>
      <c r="L154" s="81"/>
    </row>
    <row r="155" spans="1:12" x14ac:dyDescent="0.25">
      <c r="A155" s="4" t="s">
        <v>185</v>
      </c>
      <c r="B155" s="4" t="s">
        <v>25</v>
      </c>
      <c r="C155" s="18" t="s">
        <v>80</v>
      </c>
      <c r="D155" s="18" t="s">
        <v>22</v>
      </c>
      <c r="E155" s="18" t="s">
        <v>17</v>
      </c>
      <c r="F155" s="5">
        <f>17157+4183+3660</f>
        <v>25000</v>
      </c>
      <c r="G155" s="18" t="s">
        <v>23</v>
      </c>
      <c r="H155" s="18" t="s">
        <v>24</v>
      </c>
      <c r="I155" s="79" t="s">
        <v>26</v>
      </c>
      <c r="J155" s="80"/>
      <c r="K155" s="80"/>
      <c r="L155" s="81"/>
    </row>
    <row r="156" spans="1:12" x14ac:dyDescent="0.25">
      <c r="A156" s="4" t="s">
        <v>186</v>
      </c>
      <c r="B156" s="4" t="s">
        <v>39</v>
      </c>
      <c r="C156" s="18" t="s">
        <v>80</v>
      </c>
      <c r="D156" s="18" t="s">
        <v>262</v>
      </c>
      <c r="E156" s="18" t="s">
        <v>17</v>
      </c>
      <c r="F156" s="5">
        <v>24000</v>
      </c>
      <c r="G156" s="18" t="s">
        <v>18</v>
      </c>
      <c r="H156" s="18" t="s">
        <v>33</v>
      </c>
      <c r="I156" s="79" t="s">
        <v>40</v>
      </c>
      <c r="J156" s="80"/>
      <c r="K156" s="80"/>
      <c r="L156" s="81"/>
    </row>
    <row r="157" spans="1:12" x14ac:dyDescent="0.25">
      <c r="A157" s="4" t="s">
        <v>187</v>
      </c>
      <c r="B157" s="4" t="s">
        <v>37</v>
      </c>
      <c r="C157" s="18" t="s">
        <v>80</v>
      </c>
      <c r="D157" s="18" t="s">
        <v>32</v>
      </c>
      <c r="E157" s="18" t="s">
        <v>17</v>
      </c>
      <c r="F157" s="5">
        <v>12000</v>
      </c>
      <c r="G157" s="18" t="s">
        <v>18</v>
      </c>
      <c r="H157" s="18" t="s">
        <v>33</v>
      </c>
      <c r="I157" s="79" t="s">
        <v>38</v>
      </c>
      <c r="J157" s="80"/>
      <c r="K157" s="80"/>
      <c r="L157" s="81"/>
    </row>
    <row r="158" spans="1:12" x14ac:dyDescent="0.25">
      <c r="A158" s="4" t="s">
        <v>188</v>
      </c>
      <c r="B158" s="4" t="s">
        <v>72</v>
      </c>
      <c r="C158" s="18" t="s">
        <v>80</v>
      </c>
      <c r="D158" s="18" t="s">
        <v>262</v>
      </c>
      <c r="E158" s="18" t="s">
        <v>17</v>
      </c>
      <c r="F158" s="5">
        <v>10000</v>
      </c>
      <c r="G158" s="18" t="s">
        <v>23</v>
      </c>
      <c r="H158" s="18" t="s">
        <v>24</v>
      </c>
      <c r="I158" s="79" t="s">
        <v>207</v>
      </c>
      <c r="J158" s="80"/>
      <c r="K158" s="80"/>
      <c r="L158" s="81"/>
    </row>
    <row r="159" spans="1:12" x14ac:dyDescent="0.25">
      <c r="A159" s="4" t="s">
        <v>189</v>
      </c>
      <c r="B159" s="4" t="s">
        <v>73</v>
      </c>
      <c r="C159" s="18" t="s">
        <v>80</v>
      </c>
      <c r="D159" s="18" t="s">
        <v>27</v>
      </c>
      <c r="E159" s="18" t="s">
        <v>17</v>
      </c>
      <c r="F159" s="5">
        <v>20000</v>
      </c>
      <c r="G159" s="18" t="s">
        <v>320</v>
      </c>
      <c r="H159" s="7">
        <v>41306</v>
      </c>
      <c r="I159" s="79" t="s">
        <v>92</v>
      </c>
      <c r="J159" s="80"/>
      <c r="K159" s="80"/>
      <c r="L159" s="81"/>
    </row>
    <row r="160" spans="1:12" ht="16.5" x14ac:dyDescent="0.35">
      <c r="A160" s="4" t="s">
        <v>245</v>
      </c>
      <c r="B160" s="4" t="s">
        <v>41</v>
      </c>
      <c r="C160" s="18" t="s">
        <v>80</v>
      </c>
      <c r="D160" s="18" t="s">
        <v>32</v>
      </c>
      <c r="E160" s="18" t="s">
        <v>17</v>
      </c>
      <c r="F160" s="6">
        <v>12000</v>
      </c>
      <c r="G160" s="18" t="s">
        <v>18</v>
      </c>
      <c r="H160" s="18" t="s">
        <v>33</v>
      </c>
      <c r="I160" s="79" t="s">
        <v>87</v>
      </c>
      <c r="J160" s="80"/>
      <c r="K160" s="80"/>
      <c r="L160" s="81"/>
    </row>
    <row r="161" spans="1:12" x14ac:dyDescent="0.25">
      <c r="A161" s="63" t="s">
        <v>335</v>
      </c>
      <c r="B161" s="4"/>
      <c r="C161" s="18"/>
      <c r="D161" s="18"/>
      <c r="E161" s="18"/>
      <c r="F161" s="66">
        <f>SUM(F154:F160)</f>
        <v>133000</v>
      </c>
      <c r="G161" s="18"/>
      <c r="H161" s="18"/>
      <c r="I161" s="79"/>
      <c r="J161" s="80"/>
      <c r="K161" s="80"/>
      <c r="L161" s="81"/>
    </row>
    <row r="162" spans="1:12" x14ac:dyDescent="0.25">
      <c r="A162" s="4"/>
      <c r="B162" s="4"/>
      <c r="C162" s="18"/>
      <c r="D162" s="18"/>
      <c r="E162" s="18"/>
      <c r="F162" s="11"/>
      <c r="G162" s="18"/>
      <c r="H162" s="18"/>
      <c r="I162" s="79"/>
      <c r="J162" s="80"/>
      <c r="K162" s="80"/>
      <c r="L162" s="81"/>
    </row>
    <row r="163" spans="1:12" x14ac:dyDescent="0.25">
      <c r="A163" s="4" t="s">
        <v>190</v>
      </c>
      <c r="B163" s="4" t="s">
        <v>15</v>
      </c>
      <c r="C163" s="18" t="s">
        <v>82</v>
      </c>
      <c r="D163" s="18" t="s">
        <v>16</v>
      </c>
      <c r="E163" s="18" t="s">
        <v>17</v>
      </c>
      <c r="F163" s="5">
        <f>8750*4</f>
        <v>35000</v>
      </c>
      <c r="G163" s="18" t="s">
        <v>18</v>
      </c>
      <c r="H163" s="18" t="s">
        <v>19</v>
      </c>
      <c r="I163" s="79" t="s">
        <v>28</v>
      </c>
      <c r="J163" s="80"/>
      <c r="K163" s="80"/>
      <c r="L163" s="81"/>
    </row>
    <row r="164" spans="1:12" x14ac:dyDescent="0.25">
      <c r="A164" s="4" t="s">
        <v>191</v>
      </c>
      <c r="B164" s="4" t="s">
        <v>321</v>
      </c>
      <c r="C164" s="18" t="s">
        <v>82</v>
      </c>
      <c r="D164" s="18" t="s">
        <v>16</v>
      </c>
      <c r="E164" s="18" t="s">
        <v>17</v>
      </c>
      <c r="F164" s="5">
        <v>5000</v>
      </c>
      <c r="G164" s="18" t="s">
        <v>23</v>
      </c>
      <c r="H164" s="18" t="s">
        <v>24</v>
      </c>
      <c r="I164" s="79" t="s">
        <v>26</v>
      </c>
      <c r="J164" s="80"/>
      <c r="K164" s="80"/>
      <c r="L164" s="81"/>
    </row>
    <row r="165" spans="1:12" x14ac:dyDescent="0.25">
      <c r="A165" s="4" t="s">
        <v>192</v>
      </c>
      <c r="B165" s="4" t="s">
        <v>39</v>
      </c>
      <c r="C165" s="18" t="s">
        <v>82</v>
      </c>
      <c r="D165" s="18" t="s">
        <v>32</v>
      </c>
      <c r="E165" s="18" t="s">
        <v>17</v>
      </c>
      <c r="F165" s="5">
        <v>24000</v>
      </c>
      <c r="G165" s="18" t="s">
        <v>18</v>
      </c>
      <c r="H165" s="18" t="s">
        <v>33</v>
      </c>
      <c r="I165" s="79" t="s">
        <v>40</v>
      </c>
      <c r="J165" s="80"/>
      <c r="K165" s="80"/>
      <c r="L165" s="81"/>
    </row>
    <row r="166" spans="1:12" x14ac:dyDescent="0.25">
      <c r="A166" s="4" t="s">
        <v>193</v>
      </c>
      <c r="B166" s="4" t="s">
        <v>37</v>
      </c>
      <c r="C166" s="18" t="s">
        <v>82</v>
      </c>
      <c r="D166" s="18" t="s">
        <v>32</v>
      </c>
      <c r="E166" s="18" t="s">
        <v>17</v>
      </c>
      <c r="F166" s="5">
        <v>12000</v>
      </c>
      <c r="G166" s="18" t="s">
        <v>18</v>
      </c>
      <c r="H166" s="18" t="s">
        <v>33</v>
      </c>
      <c r="I166" s="79" t="s">
        <v>38</v>
      </c>
      <c r="J166" s="80"/>
      <c r="K166" s="80"/>
      <c r="L166" s="81"/>
    </row>
    <row r="167" spans="1:12" x14ac:dyDescent="0.25">
      <c r="A167" s="4" t="s">
        <v>194</v>
      </c>
      <c r="B167" s="4" t="s">
        <v>72</v>
      </c>
      <c r="C167" s="18" t="s">
        <v>82</v>
      </c>
      <c r="D167" s="18" t="s">
        <v>22</v>
      </c>
      <c r="E167" s="18" t="s">
        <v>17</v>
      </c>
      <c r="F167" s="5">
        <v>10000</v>
      </c>
      <c r="G167" s="18" t="s">
        <v>23</v>
      </c>
      <c r="H167" s="18" t="s">
        <v>24</v>
      </c>
      <c r="I167" s="79" t="s">
        <v>207</v>
      </c>
      <c r="J167" s="80"/>
      <c r="K167" s="80"/>
      <c r="L167" s="81"/>
    </row>
    <row r="168" spans="1:12" x14ac:dyDescent="0.25">
      <c r="A168" s="4" t="s">
        <v>195</v>
      </c>
      <c r="B168" s="4" t="s">
        <v>73</v>
      </c>
      <c r="C168" s="18" t="s">
        <v>82</v>
      </c>
      <c r="D168" s="18" t="s">
        <v>27</v>
      </c>
      <c r="E168" s="18" t="s">
        <v>17</v>
      </c>
      <c r="F168" s="5">
        <v>20000</v>
      </c>
      <c r="G168" s="18" t="s">
        <v>322</v>
      </c>
      <c r="H168" s="7">
        <v>41548</v>
      </c>
      <c r="I168" s="79" t="s">
        <v>92</v>
      </c>
      <c r="J168" s="80"/>
      <c r="K168" s="80"/>
      <c r="L168" s="81"/>
    </row>
    <row r="169" spans="1:12" x14ac:dyDescent="0.25">
      <c r="A169" s="4" t="s">
        <v>196</v>
      </c>
      <c r="B169" s="4" t="s">
        <v>62</v>
      </c>
      <c r="C169" s="18" t="s">
        <v>82</v>
      </c>
      <c r="D169" s="18" t="s">
        <v>32</v>
      </c>
      <c r="E169" s="18" t="s">
        <v>17</v>
      </c>
      <c r="F169" s="5">
        <v>7200</v>
      </c>
      <c r="G169" s="18" t="s">
        <v>18</v>
      </c>
      <c r="H169" s="18" t="s">
        <v>33</v>
      </c>
      <c r="I169" s="79" t="s">
        <v>34</v>
      </c>
      <c r="J169" s="80"/>
      <c r="K169" s="80"/>
      <c r="L169" s="81"/>
    </row>
    <row r="170" spans="1:12" ht="16.5" x14ac:dyDescent="0.35">
      <c r="A170" s="4" t="s">
        <v>197</v>
      </c>
      <c r="B170" s="4" t="s">
        <v>41</v>
      </c>
      <c r="C170" s="18" t="s">
        <v>82</v>
      </c>
      <c r="D170" s="18" t="s">
        <v>32</v>
      </c>
      <c r="E170" s="18" t="s">
        <v>17</v>
      </c>
      <c r="F170" s="6">
        <v>18000</v>
      </c>
      <c r="G170" s="18" t="s">
        <v>19</v>
      </c>
      <c r="H170" s="18" t="s">
        <v>19</v>
      </c>
      <c r="I170" s="79" t="s">
        <v>87</v>
      </c>
      <c r="J170" s="80"/>
      <c r="K170" s="80"/>
      <c r="L170" s="81"/>
    </row>
    <row r="171" spans="1:12" x14ac:dyDescent="0.25">
      <c r="A171" s="63" t="s">
        <v>335</v>
      </c>
      <c r="B171" s="4"/>
      <c r="C171" s="18"/>
      <c r="D171" s="18"/>
      <c r="E171" s="18"/>
      <c r="F171" s="66">
        <f>SUM(F163:F170)</f>
        <v>131200</v>
      </c>
      <c r="G171" s="18"/>
      <c r="H171" s="18"/>
      <c r="I171" s="79"/>
      <c r="J171" s="80"/>
      <c r="K171" s="80"/>
      <c r="L171" s="81"/>
    </row>
    <row r="172" spans="1:12" x14ac:dyDescent="0.25">
      <c r="A172" s="1"/>
      <c r="B172" s="1"/>
      <c r="C172" s="20"/>
      <c r="D172" s="20"/>
      <c r="E172" s="20"/>
      <c r="F172" s="1"/>
      <c r="G172" s="20"/>
      <c r="H172" s="20"/>
      <c r="I172" s="80"/>
      <c r="J172" s="80"/>
      <c r="K172" s="80"/>
      <c r="L172" s="80"/>
    </row>
    <row r="173" spans="1:12" x14ac:dyDescent="0.25">
      <c r="A173" s="4" t="s">
        <v>198</v>
      </c>
      <c r="B173" s="4" t="s">
        <v>15</v>
      </c>
      <c r="C173" s="18" t="s">
        <v>91</v>
      </c>
      <c r="D173" s="18" t="s">
        <v>16</v>
      </c>
      <c r="E173" s="18" t="s">
        <v>17</v>
      </c>
      <c r="F173" s="5">
        <f>32245.91+29740.11+31777.64+30668.96</f>
        <v>124432.62</v>
      </c>
      <c r="G173" s="18" t="s">
        <v>18</v>
      </c>
      <c r="H173" s="18" t="s">
        <v>19</v>
      </c>
      <c r="I173" s="79" t="s">
        <v>28</v>
      </c>
      <c r="J173" s="80"/>
      <c r="K173" s="80"/>
      <c r="L173" s="81"/>
    </row>
    <row r="174" spans="1:12" x14ac:dyDescent="0.25">
      <c r="A174" s="4" t="s">
        <v>199</v>
      </c>
      <c r="B174" s="4" t="s">
        <v>94</v>
      </c>
      <c r="C174" s="18" t="s">
        <v>91</v>
      </c>
      <c r="D174" s="18" t="s">
        <v>341</v>
      </c>
      <c r="E174" s="18" t="s">
        <v>17</v>
      </c>
      <c r="F174" s="5">
        <f>50240+49740</f>
        <v>99980</v>
      </c>
      <c r="G174" s="18" t="s">
        <v>23</v>
      </c>
      <c r="H174" s="18" t="s">
        <v>24</v>
      </c>
      <c r="I174" s="79" t="s">
        <v>96</v>
      </c>
      <c r="J174" s="80"/>
      <c r="K174" s="80"/>
      <c r="L174" s="81"/>
    </row>
    <row r="175" spans="1:12" x14ac:dyDescent="0.25">
      <c r="A175" s="4" t="s">
        <v>200</v>
      </c>
      <c r="B175" s="4" t="s">
        <v>321</v>
      </c>
      <c r="C175" s="18" t="s">
        <v>91</v>
      </c>
      <c r="D175" s="18" t="s">
        <v>342</v>
      </c>
      <c r="E175" s="18" t="s">
        <v>17</v>
      </c>
      <c r="F175" s="5">
        <f>7778+7278+7322+5322+3341.16+3126.92+3169.41+3434.99+14000+15000</f>
        <v>69772.48000000001</v>
      </c>
      <c r="G175" s="18" t="s">
        <v>343</v>
      </c>
      <c r="H175" s="18" t="s">
        <v>19</v>
      </c>
      <c r="I175" s="79" t="s">
        <v>344</v>
      </c>
      <c r="J175" s="80"/>
      <c r="K175" s="80"/>
      <c r="L175" s="81"/>
    </row>
    <row r="176" spans="1:12" x14ac:dyDescent="0.25">
      <c r="A176" s="4" t="s">
        <v>201</v>
      </c>
      <c r="B176" s="4" t="s">
        <v>39</v>
      </c>
      <c r="C176" s="18" t="s">
        <v>91</v>
      </c>
      <c r="D176" s="18" t="s">
        <v>32</v>
      </c>
      <c r="E176" s="18" t="s">
        <v>17</v>
      </c>
      <c r="F176" s="5">
        <v>48000</v>
      </c>
      <c r="G176" s="18" t="s">
        <v>18</v>
      </c>
      <c r="H176" s="18" t="s">
        <v>33</v>
      </c>
      <c r="I176" s="79" t="s">
        <v>40</v>
      </c>
      <c r="J176" s="80"/>
      <c r="K176" s="80"/>
      <c r="L176" s="81"/>
    </row>
    <row r="177" spans="1:12" x14ac:dyDescent="0.25">
      <c r="A177" s="4" t="s">
        <v>202</v>
      </c>
      <c r="B177" s="4" t="s">
        <v>37</v>
      </c>
      <c r="C177" s="18" t="s">
        <v>91</v>
      </c>
      <c r="D177" s="18" t="s">
        <v>32</v>
      </c>
      <c r="E177" s="18" t="s">
        <v>17</v>
      </c>
      <c r="F177" s="5">
        <v>12000</v>
      </c>
      <c r="G177" s="18" t="s">
        <v>18</v>
      </c>
      <c r="H177" s="18" t="s">
        <v>33</v>
      </c>
      <c r="I177" s="79" t="s">
        <v>38</v>
      </c>
      <c r="J177" s="80"/>
      <c r="K177" s="80"/>
      <c r="L177" s="81"/>
    </row>
    <row r="178" spans="1:12" x14ac:dyDescent="0.25">
      <c r="A178" s="4" t="s">
        <v>203</v>
      </c>
      <c r="B178" s="4" t="s">
        <v>72</v>
      </c>
      <c r="C178" s="18" t="s">
        <v>91</v>
      </c>
      <c r="D178" s="18" t="s">
        <v>262</v>
      </c>
      <c r="E178" s="18" t="s">
        <v>17</v>
      </c>
      <c r="F178" s="5">
        <v>20000</v>
      </c>
      <c r="G178" s="18" t="s">
        <v>23</v>
      </c>
      <c r="H178" s="18" t="s">
        <v>24</v>
      </c>
      <c r="I178" s="79" t="s">
        <v>95</v>
      </c>
      <c r="J178" s="80"/>
      <c r="K178" s="80"/>
      <c r="L178" s="81"/>
    </row>
    <row r="179" spans="1:12" x14ac:dyDescent="0.25">
      <c r="A179" s="4" t="s">
        <v>204</v>
      </c>
      <c r="B179" s="4" t="s">
        <v>73</v>
      </c>
      <c r="C179" s="18" t="s">
        <v>91</v>
      </c>
      <c r="D179" s="18" t="s">
        <v>27</v>
      </c>
      <c r="E179" s="18" t="s">
        <v>17</v>
      </c>
      <c r="F179" s="5">
        <v>20000</v>
      </c>
      <c r="G179" s="18" t="s">
        <v>346</v>
      </c>
      <c r="H179" s="7">
        <v>41426</v>
      </c>
      <c r="I179" s="79" t="s">
        <v>92</v>
      </c>
      <c r="J179" s="80"/>
      <c r="K179" s="80"/>
      <c r="L179" s="81"/>
    </row>
    <row r="180" spans="1:12" x14ac:dyDescent="0.25">
      <c r="A180" s="4" t="s">
        <v>205</v>
      </c>
      <c r="B180" s="4" t="s">
        <v>62</v>
      </c>
      <c r="C180" s="18" t="s">
        <v>91</v>
      </c>
      <c r="D180" s="18" t="s">
        <v>32</v>
      </c>
      <c r="E180" s="18" t="s">
        <v>17</v>
      </c>
      <c r="F180" s="5">
        <v>3600</v>
      </c>
      <c r="G180" s="18" t="s">
        <v>18</v>
      </c>
      <c r="H180" s="18" t="s">
        <v>33</v>
      </c>
      <c r="I180" s="79" t="s">
        <v>34</v>
      </c>
      <c r="J180" s="80"/>
      <c r="K180" s="80"/>
      <c r="L180" s="81"/>
    </row>
    <row r="181" spans="1:12" x14ac:dyDescent="0.25">
      <c r="A181" s="4" t="s">
        <v>206</v>
      </c>
      <c r="B181" s="4" t="s">
        <v>41</v>
      </c>
      <c r="C181" s="18" t="s">
        <v>91</v>
      </c>
      <c r="D181" s="18" t="s">
        <v>32</v>
      </c>
      <c r="E181" s="18" t="s">
        <v>17</v>
      </c>
      <c r="F181" s="14">
        <v>16500</v>
      </c>
      <c r="G181" s="21" t="s">
        <v>18</v>
      </c>
      <c r="H181" s="22" t="s">
        <v>33</v>
      </c>
      <c r="I181" s="79" t="s">
        <v>87</v>
      </c>
      <c r="J181" s="80"/>
      <c r="K181" s="80"/>
      <c r="L181" s="81"/>
    </row>
    <row r="182" spans="1:12" ht="16.5" x14ac:dyDescent="0.35">
      <c r="A182" s="4" t="s">
        <v>340</v>
      </c>
      <c r="B182" s="15" t="s">
        <v>345</v>
      </c>
      <c r="C182" s="18" t="s">
        <v>91</v>
      </c>
      <c r="D182" s="16" t="s">
        <v>22</v>
      </c>
      <c r="E182" s="18" t="s">
        <v>17</v>
      </c>
      <c r="F182" s="6">
        <v>180000</v>
      </c>
      <c r="G182" s="21" t="s">
        <v>18</v>
      </c>
      <c r="H182" s="22">
        <v>41275</v>
      </c>
      <c r="I182" s="82" t="s">
        <v>348</v>
      </c>
      <c r="J182" s="83"/>
      <c r="K182" s="83"/>
      <c r="L182" s="84"/>
    </row>
    <row r="183" spans="1:12" x14ac:dyDescent="0.25">
      <c r="A183" s="63" t="s">
        <v>335</v>
      </c>
      <c r="B183" s="3"/>
      <c r="C183" s="16"/>
      <c r="D183" s="16"/>
      <c r="E183" s="16"/>
      <c r="F183" s="65">
        <f>SUM(F173:F182)</f>
        <v>594285.1</v>
      </c>
      <c r="G183" s="16"/>
      <c r="H183" s="16"/>
      <c r="I183" s="85"/>
      <c r="J183" s="86"/>
      <c r="K183" s="86"/>
      <c r="L183" s="87"/>
    </row>
    <row r="184" spans="1:12" x14ac:dyDescent="0.25">
      <c r="A184" s="75" t="s">
        <v>339</v>
      </c>
      <c r="F184" s="69">
        <f>+F37+F48+F61+F71+F80+F93+F102+F115+F131+F138+F152+F161+F171+F183</f>
        <v>23287165.850000001</v>
      </c>
    </row>
    <row r="185" spans="1:12" x14ac:dyDescent="0.25">
      <c r="A185" s="76"/>
      <c r="C185" s="73"/>
      <c r="D185" s="73"/>
      <c r="E185" s="73"/>
      <c r="F185" s="69"/>
      <c r="G185" s="73"/>
      <c r="H185" s="73"/>
    </row>
    <row r="186" spans="1:12" x14ac:dyDescent="0.25">
      <c r="A186" s="76"/>
      <c r="C186" s="73"/>
      <c r="D186" s="73"/>
      <c r="E186" s="73"/>
      <c r="F186" s="69"/>
      <c r="G186" s="73"/>
      <c r="H186" s="73"/>
    </row>
    <row r="188" spans="1:12" x14ac:dyDescent="0.25">
      <c r="A188" t="s">
        <v>352</v>
      </c>
      <c r="D188" s="73" t="s">
        <v>357</v>
      </c>
      <c r="H188" s="73" t="s">
        <v>359</v>
      </c>
    </row>
    <row r="189" spans="1:12" x14ac:dyDescent="0.25">
      <c r="B189" s="74" t="s">
        <v>355</v>
      </c>
      <c r="E189" s="77" t="s">
        <v>358</v>
      </c>
      <c r="F189" s="77"/>
      <c r="I189" s="77" t="s">
        <v>360</v>
      </c>
      <c r="J189" s="77"/>
    </row>
    <row r="190" spans="1:12" x14ac:dyDescent="0.25">
      <c r="B190" s="73" t="s">
        <v>356</v>
      </c>
      <c r="E190" s="78" t="s">
        <v>362</v>
      </c>
      <c r="F190" s="78"/>
      <c r="I190" s="78" t="s">
        <v>361</v>
      </c>
      <c r="J190" s="78"/>
    </row>
  </sheetData>
  <mergeCells count="164">
    <mergeCell ref="I175:L175"/>
    <mergeCell ref="I46:L46"/>
    <mergeCell ref="I9:L9"/>
    <mergeCell ref="I10:L10"/>
    <mergeCell ref="I11:L11"/>
    <mergeCell ref="I12:L12"/>
    <mergeCell ref="A1:L1"/>
    <mergeCell ref="A2:L2"/>
    <mergeCell ref="A3:L3"/>
    <mergeCell ref="A5:L5"/>
    <mergeCell ref="A7:A8"/>
    <mergeCell ref="B7:B8"/>
    <mergeCell ref="H7:H8"/>
    <mergeCell ref="C7:C8"/>
    <mergeCell ref="I7:L7"/>
    <mergeCell ref="I8:L8"/>
    <mergeCell ref="I6:L6"/>
    <mergeCell ref="I20:L20"/>
    <mergeCell ref="I21:L21"/>
    <mergeCell ref="I22:L22"/>
    <mergeCell ref="I26:L26"/>
    <mergeCell ref="I15:L15"/>
    <mergeCell ref="I16:L16"/>
    <mergeCell ref="I17:L17"/>
    <mergeCell ref="I18:L18"/>
    <mergeCell ref="I19:L19"/>
    <mergeCell ref="I40:L40"/>
    <mergeCell ref="I41:L41"/>
    <mergeCell ref="I42:L42"/>
    <mergeCell ref="I43:L43"/>
    <mergeCell ref="I45:L45"/>
    <mergeCell ref="I27:L27"/>
    <mergeCell ref="I28:L28"/>
    <mergeCell ref="I30:L30"/>
    <mergeCell ref="I31:L31"/>
    <mergeCell ref="I39:L39"/>
    <mergeCell ref="I38:L38"/>
    <mergeCell ref="I44:L44"/>
    <mergeCell ref="I37:L37"/>
    <mergeCell ref="I35:L35"/>
    <mergeCell ref="I33:L33"/>
    <mergeCell ref="I54:L54"/>
    <mergeCell ref="I55:L55"/>
    <mergeCell ref="I56:L56"/>
    <mergeCell ref="I57:L57"/>
    <mergeCell ref="I58:L58"/>
    <mergeCell ref="I47:L47"/>
    <mergeCell ref="I50:L50"/>
    <mergeCell ref="I51:L51"/>
    <mergeCell ref="I52:L52"/>
    <mergeCell ref="I53:L53"/>
    <mergeCell ref="I49:L49"/>
    <mergeCell ref="I48:L48"/>
    <mergeCell ref="I75:L75"/>
    <mergeCell ref="I76:L76"/>
    <mergeCell ref="I78:L78"/>
    <mergeCell ref="I79:L79"/>
    <mergeCell ref="I80:L80"/>
    <mergeCell ref="I77:L77"/>
    <mergeCell ref="I69:L69"/>
    <mergeCell ref="I61:L61"/>
    <mergeCell ref="I62:L62"/>
    <mergeCell ref="I71:L71"/>
    <mergeCell ref="I72:L72"/>
    <mergeCell ref="I63:L63"/>
    <mergeCell ref="I64:L64"/>
    <mergeCell ref="I65:L65"/>
    <mergeCell ref="I66:L66"/>
    <mergeCell ref="I67:L67"/>
    <mergeCell ref="I68:L68"/>
    <mergeCell ref="I70:L70"/>
    <mergeCell ref="I88:L88"/>
    <mergeCell ref="I90:L90"/>
    <mergeCell ref="I92:L92"/>
    <mergeCell ref="I93:L93"/>
    <mergeCell ref="I94:L94"/>
    <mergeCell ref="I82:L82"/>
    <mergeCell ref="I83:L83"/>
    <mergeCell ref="I85:L85"/>
    <mergeCell ref="I86:L86"/>
    <mergeCell ref="I87:L87"/>
    <mergeCell ref="I101:L101"/>
    <mergeCell ref="I102:L102"/>
    <mergeCell ref="I104:L104"/>
    <mergeCell ref="I105:L105"/>
    <mergeCell ref="I106:L106"/>
    <mergeCell ref="I95:L95"/>
    <mergeCell ref="I96:L96"/>
    <mergeCell ref="I97:L97"/>
    <mergeCell ref="I98:L98"/>
    <mergeCell ref="I99:L99"/>
    <mergeCell ref="I112:L112"/>
    <mergeCell ref="I113:L113"/>
    <mergeCell ref="I115:L115"/>
    <mergeCell ref="I116:L116"/>
    <mergeCell ref="I107:L107"/>
    <mergeCell ref="I108:L108"/>
    <mergeCell ref="I109:L109"/>
    <mergeCell ref="I110:L110"/>
    <mergeCell ref="I111:L111"/>
    <mergeCell ref="I122:L122"/>
    <mergeCell ref="I123:L123"/>
    <mergeCell ref="I132:L132"/>
    <mergeCell ref="I133:L133"/>
    <mergeCell ref="I117:L117"/>
    <mergeCell ref="I118:L118"/>
    <mergeCell ref="I119:L119"/>
    <mergeCell ref="I120:L120"/>
    <mergeCell ref="I121:L121"/>
    <mergeCell ref="I139:L139"/>
    <mergeCell ref="I140:L140"/>
    <mergeCell ref="I141:L141"/>
    <mergeCell ref="I142:L142"/>
    <mergeCell ref="I143:L143"/>
    <mergeCell ref="I134:L134"/>
    <mergeCell ref="I135:L135"/>
    <mergeCell ref="I136:L136"/>
    <mergeCell ref="I137:L137"/>
    <mergeCell ref="I138:L138"/>
    <mergeCell ref="I149:L149"/>
    <mergeCell ref="I152:L152"/>
    <mergeCell ref="I153:L153"/>
    <mergeCell ref="I154:L154"/>
    <mergeCell ref="I155:L155"/>
    <mergeCell ref="I160:L160"/>
    <mergeCell ref="I150:L150"/>
    <mergeCell ref="I144:L144"/>
    <mergeCell ref="I145:L145"/>
    <mergeCell ref="I146:L146"/>
    <mergeCell ref="I147:L147"/>
    <mergeCell ref="I148:L148"/>
    <mergeCell ref="I163:L163"/>
    <mergeCell ref="I164:L164"/>
    <mergeCell ref="I165:L165"/>
    <mergeCell ref="I166:L166"/>
    <mergeCell ref="I156:L156"/>
    <mergeCell ref="I157:L157"/>
    <mergeCell ref="I158:L158"/>
    <mergeCell ref="I159:L159"/>
    <mergeCell ref="I161:L161"/>
    <mergeCell ref="E189:F189"/>
    <mergeCell ref="I189:J189"/>
    <mergeCell ref="I190:J190"/>
    <mergeCell ref="E190:F190"/>
    <mergeCell ref="I100:L100"/>
    <mergeCell ref="I125:L125"/>
    <mergeCell ref="I182:L182"/>
    <mergeCell ref="I183:L183"/>
    <mergeCell ref="A4:L4"/>
    <mergeCell ref="I177:L177"/>
    <mergeCell ref="I178:L178"/>
    <mergeCell ref="I179:L179"/>
    <mergeCell ref="I180:L180"/>
    <mergeCell ref="I181:L181"/>
    <mergeCell ref="I171:L171"/>
    <mergeCell ref="I172:L172"/>
    <mergeCell ref="I173:L173"/>
    <mergeCell ref="I174:L174"/>
    <mergeCell ref="I176:L176"/>
    <mergeCell ref="I167:L167"/>
    <mergeCell ref="I168:L168"/>
    <mergeCell ref="I169:L169"/>
    <mergeCell ref="I170:L170"/>
    <mergeCell ref="I162:L162"/>
  </mergeCells>
  <pageMargins left="0.2" right="1.2" top="0.25" bottom="0.25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MPDC</cp:lastModifiedBy>
  <cp:lastPrinted>2013-02-12T17:30:29Z</cp:lastPrinted>
  <dcterms:created xsi:type="dcterms:W3CDTF">2011-09-14T02:01:16Z</dcterms:created>
  <dcterms:modified xsi:type="dcterms:W3CDTF">2013-09-05T23:58:30Z</dcterms:modified>
</cp:coreProperties>
</file>